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045" windowHeight="9000" tabRatio="669" firstSheet="29" activeTab="30"/>
  </bookViews>
  <sheets>
    <sheet name="H14 歳入" sheetId="1" r:id="rId1"/>
    <sheet name="H14 歳出" sheetId="6" r:id="rId2"/>
    <sheet name="H15 歳入" sheetId="7" r:id="rId3"/>
    <sheet name="H15 歳出" sheetId="8" r:id="rId4"/>
    <sheet name="H16 歳入" sheetId="9" r:id="rId5"/>
    <sheet name="H16 歳出" sheetId="10" r:id="rId6"/>
    <sheet name="H17 歳入" sheetId="11" r:id="rId7"/>
    <sheet name="H17 歳出" sheetId="12" r:id="rId8"/>
    <sheet name="H18 歳入" sheetId="13" r:id="rId9"/>
    <sheet name="H18 歳出" sheetId="14" r:id="rId10"/>
    <sheet name="H19歳入" sheetId="16" r:id="rId11"/>
    <sheet name="H19歳出" sheetId="15" r:id="rId12"/>
    <sheet name="H20歳入" sheetId="17" r:id="rId13"/>
    <sheet name="H20歳出 " sheetId="18" r:id="rId14"/>
    <sheet name="H21歳入" sheetId="20" r:id="rId15"/>
    <sheet name="H21歳出 " sheetId="19" r:id="rId16"/>
    <sheet name="H22歳入 " sheetId="21" r:id="rId17"/>
    <sheet name="H22歳出 " sheetId="22" r:id="rId18"/>
    <sheet name="Ｈ23歳入" sheetId="23" r:id="rId19"/>
    <sheet name="Ｈ23歳出" sheetId="24" r:id="rId20"/>
    <sheet name="Ｈ23繰入率" sheetId="25" r:id="rId21"/>
    <sheet name="Ｈ24歳入" sheetId="26" r:id="rId22"/>
    <sheet name="Ｈ24歳出" sheetId="27" r:id="rId23"/>
    <sheet name="Ｈ25歳入" sheetId="28" r:id="rId24"/>
    <sheet name="Ｈ25歳出" sheetId="29" r:id="rId25"/>
    <sheet name="Ｈ26歳入" sheetId="30" r:id="rId26"/>
    <sheet name="Ｈ26歳出" sheetId="31" r:id="rId27"/>
    <sheet name="Ｈ27歳入" sheetId="32" r:id="rId28"/>
    <sheet name="Ｈ27歳出" sheetId="33" r:id="rId29"/>
    <sheet name="Ｈ29歳入" sheetId="36" r:id="rId30"/>
    <sheet name="Ｈ29歳出" sheetId="37" r:id="rId31"/>
  </sheets>
  <definedNames>
    <definedName name="_xlnm.Print_Area" localSheetId="3">'H15 歳出'!$1:$1048576</definedName>
    <definedName name="_xlnm.Print_Area" localSheetId="5">'H16 歳出'!$1:$1048576</definedName>
    <definedName name="_xlnm.Print_Area" localSheetId="7">'H17 歳出'!$1:$1048576</definedName>
    <definedName name="_xlnm.Print_Area" localSheetId="9">'H18 歳出'!$1:$1048576</definedName>
    <definedName name="_xlnm.Print_Area" localSheetId="20">Ｈ23繰入率!$A$1:$V$82</definedName>
    <definedName name="_xlnm.Print_Area" localSheetId="19">Ｈ23歳出!$A$1:$I$53</definedName>
    <definedName name="_xlnm.Print_Area" localSheetId="18">Ｈ23歳入!$A$1:$J$86</definedName>
    <definedName name="_xlnm.Print_Area" localSheetId="22">Ｈ24歳出!$A$1:$I$53</definedName>
    <definedName name="_xlnm.Print_Area" localSheetId="21">Ｈ24歳入!$A$1:$J$86</definedName>
    <definedName name="_xlnm.Print_Area" localSheetId="24">Ｈ25歳出!$A$1:$I$53</definedName>
    <definedName name="_xlnm.Print_Area" localSheetId="23">Ｈ25歳入!$A$1:$J$85</definedName>
    <definedName name="_xlnm.Print_Area" localSheetId="26">Ｈ26歳出!$A$1:$I$53</definedName>
    <definedName name="_xlnm.Print_Area" localSheetId="25">Ｈ26歳入!$A$1:$J$85</definedName>
    <definedName name="_xlnm.Print_Area" localSheetId="28">Ｈ27歳出!$A$1:$I$54</definedName>
    <definedName name="_xlnm.Print_Area" localSheetId="27">Ｈ27歳入!$A$1:$J$79</definedName>
    <definedName name="_xlnm.Print_Area" localSheetId="30">Ｈ29歳出!$A$1:$I$53</definedName>
    <definedName name="_xlnm.Print_Area" localSheetId="29">Ｈ29歳入!$A$1:$J$76</definedName>
    <definedName name="_xlnm.Print_Titles" localSheetId="0">'H14 歳入'!$5:$6</definedName>
    <definedName name="_xlnm.Print_Titles" localSheetId="2">'H15 歳入'!$5:$6</definedName>
    <definedName name="_xlnm.Print_Titles" localSheetId="4">'H16 歳入'!$3:$5</definedName>
    <definedName name="_xlnm.Print_Titles" localSheetId="6">'H17 歳入'!$4:$6</definedName>
    <definedName name="_xlnm.Print_Titles" localSheetId="8">'H18 歳入'!$4:$6</definedName>
    <definedName name="_xlnm.Print_Titles" localSheetId="18">Ｈ23歳入!$4:$6</definedName>
    <definedName name="_xlnm.Print_Titles" localSheetId="21">Ｈ24歳入!$4:$6</definedName>
    <definedName name="_xlnm.Print_Titles" localSheetId="23">Ｈ25歳入!$4:$6</definedName>
    <definedName name="_xlnm.Print_Titles" localSheetId="25">Ｈ26歳入!$4:$6</definedName>
    <definedName name="_xlnm.Print_Titles" localSheetId="27">Ｈ27歳入!$3:$5</definedName>
    <definedName name="_xlnm.Print_Titles" localSheetId="29">Ｈ29歳入!$4:$6</definedName>
  </definedNames>
  <calcPr calcId="152511"/>
</workbook>
</file>

<file path=xl/calcChain.xml><?xml version="1.0" encoding="utf-8"?>
<calcChain xmlns="http://schemas.openxmlformats.org/spreadsheetml/2006/main">
  <c r="H68" i="36" l="1"/>
  <c r="G67" i="36"/>
  <c r="E34" i="36" l="1"/>
  <c r="F34" i="36"/>
  <c r="G35" i="36"/>
  <c r="H39" i="36" l="1"/>
  <c r="G34" i="36"/>
  <c r="E52" i="37"/>
  <c r="D52" i="37"/>
  <c r="F48" i="37"/>
  <c r="G48" i="37" s="1"/>
  <c r="F47" i="37"/>
  <c r="G47" i="37" s="1"/>
  <c r="F46" i="37"/>
  <c r="G46" i="37" s="1"/>
  <c r="F45" i="37"/>
  <c r="G45" i="37" s="1"/>
  <c r="E44" i="37"/>
  <c r="D44" i="37"/>
  <c r="F44" i="37" s="1"/>
  <c r="G44" i="37" s="1"/>
  <c r="F43" i="37"/>
  <c r="G43" i="37" s="1"/>
  <c r="F42" i="37"/>
  <c r="G42" i="37" s="1"/>
  <c r="F41" i="37"/>
  <c r="G41" i="37" s="1"/>
  <c r="E40" i="37"/>
  <c r="D40" i="37"/>
  <c r="F40" i="37" s="1"/>
  <c r="G40" i="37" s="1"/>
  <c r="F39" i="37"/>
  <c r="G39" i="37" s="1"/>
  <c r="F38" i="37"/>
  <c r="G38" i="37" s="1"/>
  <c r="F37" i="37"/>
  <c r="G37" i="37" s="1"/>
  <c r="F36" i="37"/>
  <c r="G36" i="37" s="1"/>
  <c r="E35" i="37"/>
  <c r="D35" i="37"/>
  <c r="F34" i="37"/>
  <c r="G34" i="37" s="1"/>
  <c r="F33" i="37"/>
  <c r="G33" i="37" s="1"/>
  <c r="F32" i="37"/>
  <c r="E31" i="37"/>
  <c r="F31" i="37" s="1"/>
  <c r="G31" i="37" s="1"/>
  <c r="F30" i="37"/>
  <c r="G30" i="37" s="1"/>
  <c r="G29" i="37"/>
  <c r="F29" i="37"/>
  <c r="E28" i="37"/>
  <c r="D28" i="37"/>
  <c r="F27" i="37"/>
  <c r="G27" i="37" s="1"/>
  <c r="F26" i="37"/>
  <c r="G26" i="37" s="1"/>
  <c r="E25" i="37"/>
  <c r="D25" i="37"/>
  <c r="F24" i="37"/>
  <c r="G24" i="37" s="1"/>
  <c r="F23" i="37"/>
  <c r="G23" i="37" s="1"/>
  <c r="F22" i="37"/>
  <c r="G22" i="37" s="1"/>
  <c r="E21" i="37"/>
  <c r="E51" i="37" s="1"/>
  <c r="D21" i="37"/>
  <c r="F21" i="37" s="1"/>
  <c r="G21" i="37" s="1"/>
  <c r="F20" i="37"/>
  <c r="G20" i="37" s="1"/>
  <c r="F19" i="37"/>
  <c r="G19" i="37" s="1"/>
  <c r="F18" i="37"/>
  <c r="G18" i="37" s="1"/>
  <c r="F17" i="37"/>
  <c r="G17" i="37" s="1"/>
  <c r="F16" i="37"/>
  <c r="G16" i="37" s="1"/>
  <c r="F15" i="37"/>
  <c r="G15" i="37" s="1"/>
  <c r="E14" i="37"/>
  <c r="D14" i="37"/>
  <c r="F14" i="37" s="1"/>
  <c r="G14" i="37" s="1"/>
  <c r="F13" i="37"/>
  <c r="G13" i="37" s="1"/>
  <c r="F12" i="37"/>
  <c r="G12" i="37" s="1"/>
  <c r="F11" i="37"/>
  <c r="G11" i="37" s="1"/>
  <c r="F10" i="37"/>
  <c r="G10" i="37" s="1"/>
  <c r="F9" i="37"/>
  <c r="G9" i="37" s="1"/>
  <c r="F8" i="37"/>
  <c r="G8" i="37" s="1"/>
  <c r="E7" i="37"/>
  <c r="D7" i="37"/>
  <c r="F6" i="37"/>
  <c r="G6" i="37" s="1"/>
  <c r="F5" i="37"/>
  <c r="G5" i="37" s="1"/>
  <c r="E4" i="37"/>
  <c r="D4" i="37"/>
  <c r="F4" i="37" s="1"/>
  <c r="G4" i="37" s="1"/>
  <c r="H74" i="36"/>
  <c r="G74" i="36"/>
  <c r="H73" i="36"/>
  <c r="G73" i="36"/>
  <c r="H72" i="36"/>
  <c r="G72" i="36"/>
  <c r="H71" i="36"/>
  <c r="G71" i="36"/>
  <c r="F70" i="36"/>
  <c r="F75" i="36" s="1"/>
  <c r="E70" i="36"/>
  <c r="G70" i="36" s="1"/>
  <c r="H69" i="36"/>
  <c r="G69" i="36"/>
  <c r="G68" i="36"/>
  <c r="H65" i="36"/>
  <c r="G65" i="36"/>
  <c r="H64" i="36"/>
  <c r="G64" i="36"/>
  <c r="H63" i="36"/>
  <c r="G63" i="36"/>
  <c r="H62" i="36"/>
  <c r="G62" i="36"/>
  <c r="H61" i="36"/>
  <c r="G61" i="36"/>
  <c r="H60" i="36"/>
  <c r="G60" i="36"/>
  <c r="H59" i="36"/>
  <c r="G59" i="36"/>
  <c r="H58" i="36"/>
  <c r="G58" i="36"/>
  <c r="H57" i="36"/>
  <c r="G57" i="36"/>
  <c r="F56" i="36"/>
  <c r="E56" i="36"/>
  <c r="H55" i="36"/>
  <c r="G55" i="36"/>
  <c r="H54" i="36"/>
  <c r="G54" i="36"/>
  <c r="H53" i="36"/>
  <c r="G53" i="36"/>
  <c r="F52" i="36"/>
  <c r="E52" i="36"/>
  <c r="E66" i="36" s="1"/>
  <c r="H51" i="36"/>
  <c r="G51" i="36"/>
  <c r="H50" i="36"/>
  <c r="G50" i="36"/>
  <c r="H49" i="36"/>
  <c r="G49" i="36"/>
  <c r="F48" i="36"/>
  <c r="E48" i="36"/>
  <c r="H47" i="36"/>
  <c r="G47" i="36"/>
  <c r="H46" i="36"/>
  <c r="G46" i="36"/>
  <c r="H45" i="36"/>
  <c r="G45" i="36"/>
  <c r="H44" i="36"/>
  <c r="G44" i="36"/>
  <c r="F43" i="36"/>
  <c r="E43" i="36"/>
  <c r="H42" i="36"/>
  <c r="G39" i="36"/>
  <c r="H38" i="36"/>
  <c r="G38" i="36"/>
  <c r="H37" i="36"/>
  <c r="G37" i="36"/>
  <c r="H36" i="36"/>
  <c r="G36" i="36"/>
  <c r="H33" i="36"/>
  <c r="G33" i="36"/>
  <c r="H32" i="36"/>
  <c r="G32" i="36"/>
  <c r="H31" i="36"/>
  <c r="G31" i="36"/>
  <c r="H30" i="36"/>
  <c r="G30" i="36"/>
  <c r="H29" i="36"/>
  <c r="G29" i="36"/>
  <c r="F28" i="36"/>
  <c r="E28" i="36"/>
  <c r="H27" i="36"/>
  <c r="G27" i="36"/>
  <c r="H26" i="36"/>
  <c r="G26" i="36"/>
  <c r="H23" i="36"/>
  <c r="G23" i="36"/>
  <c r="H22" i="36"/>
  <c r="G22" i="36"/>
  <c r="H21" i="36"/>
  <c r="G21" i="36"/>
  <c r="F20" i="36"/>
  <c r="E20" i="36"/>
  <c r="H19" i="36"/>
  <c r="G19" i="36"/>
  <c r="H18" i="36"/>
  <c r="G18" i="36"/>
  <c r="H17" i="36"/>
  <c r="G17" i="36"/>
  <c r="F16" i="36"/>
  <c r="F24" i="36" s="1"/>
  <c r="E16" i="36"/>
  <c r="H14" i="36"/>
  <c r="G14" i="36"/>
  <c r="H13" i="36"/>
  <c r="G13" i="36"/>
  <c r="H12" i="36"/>
  <c r="G12" i="36"/>
  <c r="F11" i="36"/>
  <c r="E11" i="36"/>
  <c r="H10" i="36"/>
  <c r="G10" i="36"/>
  <c r="H9" i="36"/>
  <c r="G9" i="36"/>
  <c r="H8" i="36"/>
  <c r="G8" i="36"/>
  <c r="F7" i="36"/>
  <c r="F15" i="36" s="1"/>
  <c r="E7" i="36"/>
  <c r="H48" i="36" l="1"/>
  <c r="H7" i="36"/>
  <c r="H11" i="36"/>
  <c r="H41" i="36"/>
  <c r="H67" i="36"/>
  <c r="H28" i="36"/>
  <c r="E40" i="36"/>
  <c r="F28" i="37"/>
  <c r="G28" i="37" s="1"/>
  <c r="D51" i="37"/>
  <c r="F35" i="37"/>
  <c r="G35" i="37" s="1"/>
  <c r="F52" i="37"/>
  <c r="G52" i="37" s="1"/>
  <c r="E50" i="37"/>
  <c r="E53" i="37" s="1"/>
  <c r="F51" i="37"/>
  <c r="G51" i="37" s="1"/>
  <c r="E49" i="37"/>
  <c r="F7" i="37"/>
  <c r="G7" i="37" s="1"/>
  <c r="H20" i="36"/>
  <c r="G11" i="36"/>
  <c r="H70" i="36"/>
  <c r="F66" i="36"/>
  <c r="H66" i="36" s="1"/>
  <c r="H56" i="36"/>
  <c r="G52" i="36"/>
  <c r="H52" i="36"/>
  <c r="G48" i="36"/>
  <c r="H43" i="36"/>
  <c r="G41" i="36"/>
  <c r="F40" i="36"/>
  <c r="H34" i="36"/>
  <c r="G28" i="36"/>
  <c r="G20" i="36"/>
  <c r="H16" i="36"/>
  <c r="D49" i="37"/>
  <c r="D50" i="37"/>
  <c r="F25" i="37"/>
  <c r="G25" i="37" s="1"/>
  <c r="F25" i="36"/>
  <c r="E15" i="36"/>
  <c r="E24" i="36"/>
  <c r="E75" i="36"/>
  <c r="G7" i="36"/>
  <c r="G16" i="36"/>
  <c r="G42" i="36"/>
  <c r="G43" i="36"/>
  <c r="G56" i="36"/>
  <c r="F49" i="37" l="1"/>
  <c r="G49" i="37" s="1"/>
  <c r="G66" i="36"/>
  <c r="F76" i="36"/>
  <c r="F50" i="37"/>
  <c r="G50" i="37" s="1"/>
  <c r="D53" i="37"/>
  <c r="F53" i="37" s="1"/>
  <c r="G53" i="37" s="1"/>
  <c r="H15" i="36"/>
  <c r="G15" i="36"/>
  <c r="E25" i="36"/>
  <c r="E76" i="36" s="1"/>
  <c r="G75" i="36"/>
  <c r="H75" i="36"/>
  <c r="G40" i="36"/>
  <c r="H40" i="36"/>
  <c r="H24" i="36"/>
  <c r="G24" i="36"/>
  <c r="G53" i="24"/>
  <c r="H76" i="36" l="1"/>
  <c r="H25" i="36"/>
  <c r="G25" i="36"/>
  <c r="G76" i="36" s="1"/>
  <c r="H7" i="32" l="1"/>
  <c r="H8" i="32"/>
  <c r="D21" i="33" l="1"/>
  <c r="E14" i="33"/>
  <c r="D14" i="33"/>
  <c r="D7" i="33" s="1"/>
  <c r="D4" i="33"/>
  <c r="E67" i="32"/>
  <c r="H77" i="32" l="1"/>
  <c r="H76" i="32"/>
  <c r="H75" i="32"/>
  <c r="H74" i="32"/>
  <c r="H72" i="32"/>
  <c r="H71" i="32"/>
  <c r="H68" i="32"/>
  <c r="H64" i="32"/>
  <c r="H63" i="32"/>
  <c r="H62" i="32"/>
  <c r="H61" i="32"/>
  <c r="H60" i="32"/>
  <c r="H59" i="32"/>
  <c r="H58" i="32"/>
  <c r="H56" i="32"/>
  <c r="H55" i="32"/>
  <c r="H54" i="32"/>
  <c r="H52" i="32"/>
  <c r="H51" i="32"/>
  <c r="H50" i="32"/>
  <c r="H48" i="32"/>
  <c r="H47" i="32"/>
  <c r="H46" i="32"/>
  <c r="H45" i="32"/>
  <c r="H43" i="32"/>
  <c r="H42" i="32"/>
  <c r="H39" i="32"/>
  <c r="H36" i="32"/>
  <c r="H35" i="32"/>
  <c r="H34" i="32"/>
  <c r="H32" i="32"/>
  <c r="H31" i="32"/>
  <c r="H30" i="32"/>
  <c r="H29" i="32"/>
  <c r="H28" i="32"/>
  <c r="H26" i="32"/>
  <c r="H25" i="32"/>
  <c r="H22" i="32"/>
  <c r="H21" i="32"/>
  <c r="H20" i="32"/>
  <c r="H18" i="32"/>
  <c r="H17" i="32"/>
  <c r="H16" i="32"/>
  <c r="H13" i="32"/>
  <c r="H12" i="32"/>
  <c r="H11" i="32"/>
  <c r="H9" i="32"/>
  <c r="H65" i="32"/>
  <c r="H66" i="32"/>
  <c r="F11" i="33" l="1"/>
  <c r="G11" i="33" s="1"/>
  <c r="F18" i="33"/>
  <c r="G18" i="33" s="1"/>
  <c r="E70" i="32"/>
  <c r="G7" i="32" l="1"/>
  <c r="E53" i="33"/>
  <c r="D53" i="33"/>
  <c r="F49" i="33"/>
  <c r="F48" i="33"/>
  <c r="G48" i="33" s="1"/>
  <c r="F47" i="33"/>
  <c r="G47" i="33" s="1"/>
  <c r="F46" i="33"/>
  <c r="G46" i="33" s="1"/>
  <c r="F45" i="33"/>
  <c r="G45" i="33" s="1"/>
  <c r="E44" i="33"/>
  <c r="D44" i="33"/>
  <c r="F43" i="33"/>
  <c r="G43" i="33" s="1"/>
  <c r="F42" i="33"/>
  <c r="G42" i="33" s="1"/>
  <c r="F41" i="33"/>
  <c r="G41" i="33" s="1"/>
  <c r="E40" i="33"/>
  <c r="D40" i="33"/>
  <c r="F39" i="33"/>
  <c r="G39" i="33" s="1"/>
  <c r="F38" i="33"/>
  <c r="G38" i="33" s="1"/>
  <c r="F37" i="33"/>
  <c r="G37" i="33" s="1"/>
  <c r="F36" i="33"/>
  <c r="G36" i="33" s="1"/>
  <c r="E35" i="33"/>
  <c r="D35" i="33"/>
  <c r="F34" i="33"/>
  <c r="G34" i="33" s="1"/>
  <c r="F33" i="33"/>
  <c r="G33" i="33" s="1"/>
  <c r="F32" i="33"/>
  <c r="E31" i="33"/>
  <c r="D31" i="33"/>
  <c r="F30" i="33"/>
  <c r="G30" i="33" s="1"/>
  <c r="F29" i="33"/>
  <c r="G29" i="33" s="1"/>
  <c r="E28" i="33"/>
  <c r="D28" i="33"/>
  <c r="F27" i="33"/>
  <c r="G27" i="33" s="1"/>
  <c r="F26" i="33"/>
  <c r="G26" i="33" s="1"/>
  <c r="E25" i="33"/>
  <c r="D25" i="33"/>
  <c r="E21" i="33"/>
  <c r="D52" i="33"/>
  <c r="F20" i="33"/>
  <c r="G20" i="33" s="1"/>
  <c r="F19" i="33"/>
  <c r="G19" i="33" s="1"/>
  <c r="F17" i="33"/>
  <c r="G17" i="33" s="1"/>
  <c r="F16" i="33"/>
  <c r="G16" i="33" s="1"/>
  <c r="F15" i="33"/>
  <c r="G15" i="33" s="1"/>
  <c r="F24" i="33"/>
  <c r="G24" i="33" s="1"/>
  <c r="F23" i="33"/>
  <c r="G23" i="33" s="1"/>
  <c r="F22" i="33"/>
  <c r="G22" i="33" s="1"/>
  <c r="F13" i="33"/>
  <c r="G13" i="33" s="1"/>
  <c r="F12" i="33"/>
  <c r="G12" i="33" s="1"/>
  <c r="F10" i="33"/>
  <c r="G10" i="33" s="1"/>
  <c r="F9" i="33"/>
  <c r="G9" i="33" s="1"/>
  <c r="F8" i="33"/>
  <c r="G8" i="33" s="1"/>
  <c r="E4" i="33"/>
  <c r="F6" i="33"/>
  <c r="G6" i="33" s="1"/>
  <c r="F5" i="33"/>
  <c r="G5" i="33" s="1"/>
  <c r="G77" i="32"/>
  <c r="G76" i="32"/>
  <c r="G75" i="32"/>
  <c r="G74" i="32"/>
  <c r="F73" i="32"/>
  <c r="F78" i="32" s="1"/>
  <c r="E73" i="32"/>
  <c r="G72" i="32"/>
  <c r="G71" i="32"/>
  <c r="F70" i="32"/>
  <c r="H70" i="32" s="1"/>
  <c r="G69" i="32"/>
  <c r="G68" i="32"/>
  <c r="G66" i="32"/>
  <c r="G65" i="32"/>
  <c r="G64" i="32"/>
  <c r="G63" i="32"/>
  <c r="G62" i="32"/>
  <c r="G61" i="32"/>
  <c r="G60" i="32"/>
  <c r="G59" i="32"/>
  <c r="G58" i="32"/>
  <c r="F57" i="32"/>
  <c r="E57" i="32"/>
  <c r="H57" i="32" s="1"/>
  <c r="G56" i="32"/>
  <c r="G55" i="32"/>
  <c r="G54" i="32"/>
  <c r="F53" i="32"/>
  <c r="E53" i="32"/>
  <c r="G52" i="32"/>
  <c r="G51" i="32"/>
  <c r="G50" i="32"/>
  <c r="F49" i="32"/>
  <c r="E49" i="32"/>
  <c r="H49" i="32" s="1"/>
  <c r="G48" i="32"/>
  <c r="G47" i="32"/>
  <c r="G46" i="32"/>
  <c r="G45" i="32"/>
  <c r="F44" i="32"/>
  <c r="E44" i="32"/>
  <c r="H44" i="32" s="1"/>
  <c r="G43" i="32"/>
  <c r="G42" i="32"/>
  <c r="F41" i="32"/>
  <c r="E41" i="32"/>
  <c r="H41" i="32" s="1"/>
  <c r="G40" i="32"/>
  <c r="G39" i="32"/>
  <c r="F38" i="32"/>
  <c r="E38" i="32"/>
  <c r="H38" i="32" s="1"/>
  <c r="G36" i="32"/>
  <c r="G35" i="32"/>
  <c r="G34" i="32"/>
  <c r="F33" i="32"/>
  <c r="E33" i="32"/>
  <c r="G32" i="32"/>
  <c r="G31" i="32"/>
  <c r="G30" i="32"/>
  <c r="G29" i="32"/>
  <c r="G28" i="32"/>
  <c r="F27" i="32"/>
  <c r="E27" i="32"/>
  <c r="H27" i="32" s="1"/>
  <c r="G26" i="32"/>
  <c r="G25" i="32"/>
  <c r="G22" i="32"/>
  <c r="G21" i="32"/>
  <c r="G20" i="32"/>
  <c r="F19" i="32"/>
  <c r="E19" i="32"/>
  <c r="G18" i="32"/>
  <c r="G17" i="32"/>
  <c r="G16" i="32"/>
  <c r="F15" i="32"/>
  <c r="E15" i="32"/>
  <c r="H15" i="32" s="1"/>
  <c r="G13" i="32"/>
  <c r="G12" i="32"/>
  <c r="G11" i="32"/>
  <c r="F10" i="32"/>
  <c r="E10" i="32"/>
  <c r="G9" i="32"/>
  <c r="G8" i="32"/>
  <c r="F6" i="32"/>
  <c r="E6" i="32"/>
  <c r="E52" i="31"/>
  <c r="D52" i="31"/>
  <c r="F49" i="31"/>
  <c r="G49" i="31" s="1"/>
  <c r="F48" i="31"/>
  <c r="G48" i="31" s="1"/>
  <c r="F47" i="31"/>
  <c r="G47" i="31" s="1"/>
  <c r="F46" i="31"/>
  <c r="G46" i="31" s="1"/>
  <c r="F45" i="31"/>
  <c r="G45" i="31" s="1"/>
  <c r="E44" i="31"/>
  <c r="D44" i="31"/>
  <c r="F43" i="31"/>
  <c r="G43" i="31" s="1"/>
  <c r="F42" i="31"/>
  <c r="F41" i="31"/>
  <c r="G41" i="31" s="1"/>
  <c r="F40" i="31"/>
  <c r="G40" i="31" s="1"/>
  <c r="E39" i="31"/>
  <c r="D39" i="31"/>
  <c r="F39" i="31" s="1"/>
  <c r="G39" i="31" s="1"/>
  <c r="G38" i="31"/>
  <c r="F38" i="31"/>
  <c r="F37" i="31"/>
  <c r="G37" i="31" s="1"/>
  <c r="G36" i="31"/>
  <c r="F36" i="31"/>
  <c r="F35" i="31"/>
  <c r="G35" i="31" s="1"/>
  <c r="E34" i="31"/>
  <c r="D34" i="31"/>
  <c r="F33" i="31"/>
  <c r="G33" i="31" s="1"/>
  <c r="F32" i="31"/>
  <c r="G32" i="31" s="1"/>
  <c r="F31" i="31"/>
  <c r="E30" i="31"/>
  <c r="D30" i="31"/>
  <c r="F30" i="31" s="1"/>
  <c r="G30" i="31" s="1"/>
  <c r="F29" i="31"/>
  <c r="G29" i="31" s="1"/>
  <c r="F28" i="31"/>
  <c r="G28" i="31" s="1"/>
  <c r="E27" i="31"/>
  <c r="D27" i="31"/>
  <c r="F26" i="31"/>
  <c r="G26" i="31" s="1"/>
  <c r="F25" i="31"/>
  <c r="G25" i="31" s="1"/>
  <c r="E24" i="31"/>
  <c r="D24" i="31"/>
  <c r="E22" i="31"/>
  <c r="E51" i="31" s="1"/>
  <c r="D22" i="31"/>
  <c r="D51" i="31" s="1"/>
  <c r="F21" i="31"/>
  <c r="G21" i="31" s="1"/>
  <c r="F20" i="31"/>
  <c r="G20" i="31" s="1"/>
  <c r="F19" i="31"/>
  <c r="G19" i="31" s="1"/>
  <c r="F18" i="31"/>
  <c r="G18" i="31" s="1"/>
  <c r="F17" i="31"/>
  <c r="G17" i="31" s="1"/>
  <c r="F15" i="31"/>
  <c r="G15" i="31" s="1"/>
  <c r="F14" i="31"/>
  <c r="G14" i="31" s="1"/>
  <c r="F13" i="31"/>
  <c r="G13" i="31" s="1"/>
  <c r="E12" i="31"/>
  <c r="E16" i="31" s="1"/>
  <c r="D12" i="31"/>
  <c r="D16" i="31" s="1"/>
  <c r="F11" i="31"/>
  <c r="G11" i="31" s="1"/>
  <c r="F10" i="31"/>
  <c r="G10" i="31" s="1"/>
  <c r="F9" i="31"/>
  <c r="G9" i="31" s="1"/>
  <c r="F8" i="31"/>
  <c r="G8" i="31" s="1"/>
  <c r="F7" i="31"/>
  <c r="G7" i="31" s="1"/>
  <c r="E6" i="31"/>
  <c r="D6" i="31"/>
  <c r="F5" i="31"/>
  <c r="G5" i="31" s="1"/>
  <c r="F4" i="31"/>
  <c r="G4" i="31" s="1"/>
  <c r="F85" i="30"/>
  <c r="E85" i="30"/>
  <c r="G84" i="30"/>
  <c r="H84" i="30" s="1"/>
  <c r="H83" i="30"/>
  <c r="G83" i="30"/>
  <c r="G82" i="30"/>
  <c r="H82" i="30" s="1"/>
  <c r="F81" i="30"/>
  <c r="G80" i="30"/>
  <c r="G79" i="30"/>
  <c r="H79" i="30" s="1"/>
  <c r="G78" i="30"/>
  <c r="H78" i="30" s="1"/>
  <c r="G77" i="30"/>
  <c r="H77" i="30" s="1"/>
  <c r="F76" i="30"/>
  <c r="E76" i="30"/>
  <c r="E81" i="30" s="1"/>
  <c r="G75" i="30"/>
  <c r="H75" i="30" s="1"/>
  <c r="G74" i="30"/>
  <c r="H74" i="30" s="1"/>
  <c r="F73" i="30"/>
  <c r="E73" i="30"/>
  <c r="G73" i="30" s="1"/>
  <c r="H73" i="30" s="1"/>
  <c r="G72" i="30"/>
  <c r="H71" i="30"/>
  <c r="G71" i="30"/>
  <c r="G69" i="30"/>
  <c r="H69" i="30" s="1"/>
  <c r="H68" i="30"/>
  <c r="G68" i="30"/>
  <c r="G67" i="30"/>
  <c r="H67" i="30" s="1"/>
  <c r="G66" i="30"/>
  <c r="H66" i="30" s="1"/>
  <c r="G65" i="30"/>
  <c r="H65" i="30" s="1"/>
  <c r="G64" i="30"/>
  <c r="H64" i="30" s="1"/>
  <c r="G63" i="30"/>
  <c r="H63" i="30" s="1"/>
  <c r="G62" i="30"/>
  <c r="H62" i="30" s="1"/>
  <c r="G61" i="30"/>
  <c r="H61" i="30" s="1"/>
  <c r="F60" i="30"/>
  <c r="E60" i="30"/>
  <c r="G59" i="30"/>
  <c r="H59" i="30" s="1"/>
  <c r="G58" i="30"/>
  <c r="H58" i="30" s="1"/>
  <c r="G57" i="30"/>
  <c r="H57" i="30" s="1"/>
  <c r="F56" i="30"/>
  <c r="E56" i="30"/>
  <c r="H55" i="30"/>
  <c r="G55" i="30"/>
  <c r="G54" i="30"/>
  <c r="H54" i="30" s="1"/>
  <c r="G53" i="30"/>
  <c r="H53" i="30" s="1"/>
  <c r="G52" i="30"/>
  <c r="F52" i="30"/>
  <c r="E52" i="30"/>
  <c r="G51" i="30"/>
  <c r="H51" i="30" s="1"/>
  <c r="G50" i="30"/>
  <c r="H50" i="30" s="1"/>
  <c r="G49" i="30"/>
  <c r="H49" i="30" s="1"/>
  <c r="G48" i="30"/>
  <c r="H48" i="30" s="1"/>
  <c r="F47" i="30"/>
  <c r="E47" i="30"/>
  <c r="G47" i="30" s="1"/>
  <c r="H47" i="30" s="1"/>
  <c r="G46" i="30"/>
  <c r="G45" i="30"/>
  <c r="H45" i="30" s="1"/>
  <c r="F44" i="30"/>
  <c r="E44" i="30"/>
  <c r="G44" i="30" s="1"/>
  <c r="H44" i="30" s="1"/>
  <c r="G43" i="30"/>
  <c r="G42" i="30"/>
  <c r="H42" i="30" s="1"/>
  <c r="F41" i="30"/>
  <c r="E41" i="30"/>
  <c r="G39" i="30"/>
  <c r="H39" i="30" s="1"/>
  <c r="G38" i="30"/>
  <c r="H38" i="30" s="1"/>
  <c r="G37" i="30"/>
  <c r="H37" i="30" s="1"/>
  <c r="G36" i="30"/>
  <c r="H36" i="30" s="1"/>
  <c r="F35" i="30"/>
  <c r="E35" i="30"/>
  <c r="H34" i="30"/>
  <c r="G34" i="30"/>
  <c r="G33" i="30"/>
  <c r="H33" i="30" s="1"/>
  <c r="H32" i="30"/>
  <c r="G32" i="30"/>
  <c r="G31" i="30"/>
  <c r="H31" i="30" s="1"/>
  <c r="H30" i="30"/>
  <c r="G30" i="30"/>
  <c r="G29" i="30"/>
  <c r="H29" i="30" s="1"/>
  <c r="G28" i="30"/>
  <c r="F28" i="30"/>
  <c r="E28" i="30"/>
  <c r="G27" i="30"/>
  <c r="H27" i="30" s="1"/>
  <c r="G26" i="30"/>
  <c r="H26" i="30" s="1"/>
  <c r="G23" i="30"/>
  <c r="H23" i="30" s="1"/>
  <c r="G22" i="30"/>
  <c r="H22" i="30" s="1"/>
  <c r="G21" i="30"/>
  <c r="H21" i="30" s="1"/>
  <c r="F20" i="30"/>
  <c r="E20" i="30"/>
  <c r="G20" i="30" s="1"/>
  <c r="H20" i="30" s="1"/>
  <c r="H19" i="30"/>
  <c r="G19" i="30"/>
  <c r="G18" i="30"/>
  <c r="H18" i="30" s="1"/>
  <c r="H17" i="30"/>
  <c r="G17" i="30"/>
  <c r="F16" i="30"/>
  <c r="F24" i="30" s="1"/>
  <c r="E16" i="30"/>
  <c r="E24" i="30" s="1"/>
  <c r="G14" i="30"/>
  <c r="H14" i="30" s="1"/>
  <c r="G13" i="30"/>
  <c r="H13" i="30" s="1"/>
  <c r="G12" i="30"/>
  <c r="H12" i="30" s="1"/>
  <c r="F11" i="30"/>
  <c r="E11" i="30"/>
  <c r="G10" i="30"/>
  <c r="H10" i="30" s="1"/>
  <c r="G9" i="30"/>
  <c r="H9" i="30" s="1"/>
  <c r="G8" i="30"/>
  <c r="H8" i="30" s="1"/>
  <c r="F7" i="30"/>
  <c r="F15" i="30" s="1"/>
  <c r="F25" i="30" s="1"/>
  <c r="E7" i="30"/>
  <c r="F7" i="28"/>
  <c r="F11" i="28"/>
  <c r="E52" i="29"/>
  <c r="D52" i="29"/>
  <c r="F49" i="29"/>
  <c r="G49" i="29" s="1"/>
  <c r="F48" i="29"/>
  <c r="G48" i="29" s="1"/>
  <c r="F47" i="29"/>
  <c r="G47" i="29" s="1"/>
  <c r="F46" i="29"/>
  <c r="G46" i="29" s="1"/>
  <c r="F45" i="29"/>
  <c r="G45" i="29" s="1"/>
  <c r="E44" i="29"/>
  <c r="D44" i="29"/>
  <c r="F44" i="29" s="1"/>
  <c r="G44" i="29" s="1"/>
  <c r="F43" i="29"/>
  <c r="G43" i="29" s="1"/>
  <c r="F42" i="29"/>
  <c r="F41" i="29"/>
  <c r="G41" i="29" s="1"/>
  <c r="F40" i="29"/>
  <c r="G40" i="29" s="1"/>
  <c r="E39" i="29"/>
  <c r="D39" i="29"/>
  <c r="F39" i="29" s="1"/>
  <c r="G39" i="29" s="1"/>
  <c r="F38" i="29"/>
  <c r="G38" i="29" s="1"/>
  <c r="F37" i="29"/>
  <c r="G37" i="29" s="1"/>
  <c r="F36" i="29"/>
  <c r="G36" i="29" s="1"/>
  <c r="F35" i="29"/>
  <c r="G35" i="29" s="1"/>
  <c r="E34" i="29"/>
  <c r="D34" i="29"/>
  <c r="F33" i="29"/>
  <c r="G33" i="29" s="1"/>
  <c r="F32" i="29"/>
  <c r="G32" i="29" s="1"/>
  <c r="F31" i="29"/>
  <c r="E30" i="29"/>
  <c r="D30" i="29"/>
  <c r="F29" i="29"/>
  <c r="G29" i="29" s="1"/>
  <c r="F28" i="29"/>
  <c r="G28" i="29" s="1"/>
  <c r="E27" i="29"/>
  <c r="D27" i="29"/>
  <c r="F26" i="29"/>
  <c r="G26" i="29" s="1"/>
  <c r="F25" i="29"/>
  <c r="G25" i="29" s="1"/>
  <c r="E24" i="29"/>
  <c r="D24" i="29"/>
  <c r="E22" i="29"/>
  <c r="E51" i="29" s="1"/>
  <c r="D22" i="29"/>
  <c r="D51" i="29" s="1"/>
  <c r="F21" i="29"/>
  <c r="G21" i="29" s="1"/>
  <c r="F20" i="29"/>
  <c r="G20" i="29" s="1"/>
  <c r="F19" i="29"/>
  <c r="G19" i="29" s="1"/>
  <c r="F18" i="29"/>
  <c r="G18" i="29" s="1"/>
  <c r="F17" i="29"/>
  <c r="G17" i="29" s="1"/>
  <c r="F15" i="29"/>
  <c r="G15" i="29" s="1"/>
  <c r="F14" i="29"/>
  <c r="G14" i="29" s="1"/>
  <c r="F13" i="29"/>
  <c r="G13" i="29" s="1"/>
  <c r="D12" i="29"/>
  <c r="D16" i="29" s="1"/>
  <c r="F11" i="29"/>
  <c r="G11" i="29" s="1"/>
  <c r="E12" i="29"/>
  <c r="E16" i="29" s="1"/>
  <c r="E23" i="29" s="1"/>
  <c r="F10" i="29"/>
  <c r="G10" i="29" s="1"/>
  <c r="F9" i="29"/>
  <c r="G9" i="29" s="1"/>
  <c r="F8" i="29"/>
  <c r="G8" i="29" s="1"/>
  <c r="F7" i="29"/>
  <c r="G7" i="29" s="1"/>
  <c r="E6" i="29"/>
  <c r="D6" i="29"/>
  <c r="F5" i="29"/>
  <c r="G5" i="29" s="1"/>
  <c r="G4" i="29"/>
  <c r="F4" i="29"/>
  <c r="F85" i="28"/>
  <c r="E85" i="28"/>
  <c r="G84" i="28"/>
  <c r="H84" i="28" s="1"/>
  <c r="G83" i="28"/>
  <c r="H83" i="28" s="1"/>
  <c r="G82" i="28"/>
  <c r="H82" i="28" s="1"/>
  <c r="G80" i="28"/>
  <c r="G79" i="28"/>
  <c r="H79" i="28" s="1"/>
  <c r="G78" i="28"/>
  <c r="H78" i="28" s="1"/>
  <c r="G77" i="28"/>
  <c r="H77" i="28" s="1"/>
  <c r="F76" i="28"/>
  <c r="F81" i="28" s="1"/>
  <c r="E76" i="28"/>
  <c r="G75" i="28"/>
  <c r="H75" i="28" s="1"/>
  <c r="G74" i="28"/>
  <c r="H74" i="28" s="1"/>
  <c r="F73" i="28"/>
  <c r="E73" i="28"/>
  <c r="G72" i="28"/>
  <c r="G71" i="28"/>
  <c r="H71" i="28" s="1"/>
  <c r="G69" i="28"/>
  <c r="H69" i="28" s="1"/>
  <c r="H68" i="28"/>
  <c r="G68" i="28"/>
  <c r="G67" i="28"/>
  <c r="H67" i="28" s="1"/>
  <c r="G66" i="28"/>
  <c r="H66" i="28" s="1"/>
  <c r="G65" i="28"/>
  <c r="H65" i="28" s="1"/>
  <c r="G64" i="28"/>
  <c r="H64" i="28" s="1"/>
  <c r="G63" i="28"/>
  <c r="H63" i="28" s="1"/>
  <c r="G62" i="28"/>
  <c r="H62" i="28" s="1"/>
  <c r="G61" i="28"/>
  <c r="H61" i="28" s="1"/>
  <c r="F60" i="28"/>
  <c r="E60" i="28"/>
  <c r="G60" i="28" s="1"/>
  <c r="H60" i="28" s="1"/>
  <c r="G59" i="28"/>
  <c r="H59" i="28" s="1"/>
  <c r="G58" i="28"/>
  <c r="H58" i="28" s="1"/>
  <c r="G57" i="28"/>
  <c r="H57" i="28" s="1"/>
  <c r="F56" i="28"/>
  <c r="F70" i="28" s="1"/>
  <c r="E56" i="28"/>
  <c r="H55" i="28"/>
  <c r="G55" i="28"/>
  <c r="G54" i="28"/>
  <c r="H54" i="28" s="1"/>
  <c r="G53" i="28"/>
  <c r="H53" i="28" s="1"/>
  <c r="F52" i="28"/>
  <c r="E52" i="28"/>
  <c r="G51" i="28"/>
  <c r="H51" i="28" s="1"/>
  <c r="G50" i="28"/>
  <c r="H50" i="28" s="1"/>
  <c r="G49" i="28"/>
  <c r="H49" i="28" s="1"/>
  <c r="G48" i="28"/>
  <c r="H48" i="28" s="1"/>
  <c r="F47" i="28"/>
  <c r="E47" i="28"/>
  <c r="G46" i="28"/>
  <c r="G45" i="28"/>
  <c r="H45" i="28" s="1"/>
  <c r="F44" i="28"/>
  <c r="E44" i="28"/>
  <c r="G43" i="28"/>
  <c r="G42" i="28"/>
  <c r="H42" i="28" s="1"/>
  <c r="F41" i="28"/>
  <c r="E41" i="28"/>
  <c r="G41" i="28" s="1"/>
  <c r="H41" i="28" s="1"/>
  <c r="G39" i="28"/>
  <c r="H39" i="28" s="1"/>
  <c r="G38" i="28"/>
  <c r="H38" i="28" s="1"/>
  <c r="G37" i="28"/>
  <c r="H37" i="28" s="1"/>
  <c r="G36" i="28"/>
  <c r="H36" i="28" s="1"/>
  <c r="F35" i="28"/>
  <c r="E35" i="28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F28" i="28"/>
  <c r="F40" i="28" s="1"/>
  <c r="E28" i="28"/>
  <c r="E40" i="28" s="1"/>
  <c r="G27" i="28"/>
  <c r="H27" i="28" s="1"/>
  <c r="G26" i="28"/>
  <c r="H26" i="28" s="1"/>
  <c r="G23" i="28"/>
  <c r="H23" i="28" s="1"/>
  <c r="G22" i="28"/>
  <c r="H22" i="28" s="1"/>
  <c r="G21" i="28"/>
  <c r="H21" i="28" s="1"/>
  <c r="F20" i="28"/>
  <c r="E20" i="28"/>
  <c r="G19" i="28"/>
  <c r="H19" i="28" s="1"/>
  <c r="G18" i="28"/>
  <c r="H18" i="28" s="1"/>
  <c r="G17" i="28"/>
  <c r="H17" i="28" s="1"/>
  <c r="F16" i="28"/>
  <c r="E16" i="28"/>
  <c r="G14" i="28"/>
  <c r="H14" i="28" s="1"/>
  <c r="G13" i="28"/>
  <c r="H13" i="28" s="1"/>
  <c r="G12" i="28"/>
  <c r="H12" i="28" s="1"/>
  <c r="E11" i="28"/>
  <c r="G10" i="28"/>
  <c r="H10" i="28" s="1"/>
  <c r="G9" i="28"/>
  <c r="H9" i="28" s="1"/>
  <c r="G8" i="28"/>
  <c r="H8" i="28" s="1"/>
  <c r="E7" i="28"/>
  <c r="F45" i="26"/>
  <c r="E48" i="26"/>
  <c r="E85" i="26"/>
  <c r="E86" i="26" s="1"/>
  <c r="E11" i="27"/>
  <c r="F11" i="27" s="1"/>
  <c r="G11" i="27" s="1"/>
  <c r="E52" i="27"/>
  <c r="D52" i="27"/>
  <c r="F49" i="27"/>
  <c r="G49" i="27" s="1"/>
  <c r="G48" i="27"/>
  <c r="F48" i="27"/>
  <c r="F47" i="27"/>
  <c r="G47" i="27" s="1"/>
  <c r="F46" i="27"/>
  <c r="G46" i="27" s="1"/>
  <c r="F45" i="27"/>
  <c r="G45" i="27" s="1"/>
  <c r="E44" i="27"/>
  <c r="D44" i="27"/>
  <c r="G43" i="27"/>
  <c r="F43" i="27"/>
  <c r="G42" i="27"/>
  <c r="F42" i="27"/>
  <c r="G41" i="27"/>
  <c r="F41" i="27"/>
  <c r="G40" i="27"/>
  <c r="F40" i="27"/>
  <c r="E39" i="27"/>
  <c r="F39" i="27" s="1"/>
  <c r="G39" i="27" s="1"/>
  <c r="D39" i="27"/>
  <c r="G38" i="27"/>
  <c r="F38" i="27"/>
  <c r="G37" i="27"/>
  <c r="F37" i="27"/>
  <c r="G36" i="27"/>
  <c r="F36" i="27"/>
  <c r="G35" i="27"/>
  <c r="F35" i="27"/>
  <c r="E34" i="27"/>
  <c r="D34" i="27"/>
  <c r="G33" i="27"/>
  <c r="F33" i="27"/>
  <c r="G32" i="27"/>
  <c r="F32" i="27"/>
  <c r="F31" i="27"/>
  <c r="E30" i="27"/>
  <c r="D30" i="27"/>
  <c r="F29" i="27"/>
  <c r="G29" i="27"/>
  <c r="F28" i="27"/>
  <c r="G28" i="27" s="1"/>
  <c r="E27" i="27"/>
  <c r="D27" i="27"/>
  <c r="F27" i="27" s="1"/>
  <c r="G27" i="27" s="1"/>
  <c r="F26" i="27"/>
  <c r="G26" i="27" s="1"/>
  <c r="F25" i="27"/>
  <c r="G25" i="27"/>
  <c r="E24" i="27"/>
  <c r="D24" i="27"/>
  <c r="E22" i="27"/>
  <c r="E51" i="27"/>
  <c r="F51" i="27" s="1"/>
  <c r="G51" i="27" s="1"/>
  <c r="D22" i="27"/>
  <c r="D51" i="27" s="1"/>
  <c r="F21" i="27"/>
  <c r="G21" i="27" s="1"/>
  <c r="F20" i="27"/>
  <c r="G20" i="27" s="1"/>
  <c r="F19" i="27"/>
  <c r="G19" i="27" s="1"/>
  <c r="F18" i="27"/>
  <c r="G18" i="27" s="1"/>
  <c r="F17" i="27"/>
  <c r="G17" i="27"/>
  <c r="F15" i="27"/>
  <c r="G15" i="27" s="1"/>
  <c r="F14" i="27"/>
  <c r="G14" i="27"/>
  <c r="F13" i="27"/>
  <c r="G13" i="27" s="1"/>
  <c r="E12" i="27"/>
  <c r="E16" i="27" s="1"/>
  <c r="E23" i="27" s="1"/>
  <c r="D12" i="27"/>
  <c r="D16" i="27" s="1"/>
  <c r="F10" i="27"/>
  <c r="G10" i="27" s="1"/>
  <c r="F9" i="27"/>
  <c r="G9" i="27" s="1"/>
  <c r="F8" i="27"/>
  <c r="G8" i="27" s="1"/>
  <c r="F7" i="27"/>
  <c r="G7" i="27" s="1"/>
  <c r="E6" i="27"/>
  <c r="D6" i="27"/>
  <c r="D50" i="27" s="1"/>
  <c r="D53" i="27" s="1"/>
  <c r="F5" i="27"/>
  <c r="G5" i="27" s="1"/>
  <c r="F4" i="27"/>
  <c r="G4" i="27" s="1"/>
  <c r="F86" i="26"/>
  <c r="G84" i="26"/>
  <c r="H84" i="26" s="1"/>
  <c r="G83" i="26"/>
  <c r="H83" i="26" s="1"/>
  <c r="G81" i="26"/>
  <c r="G80" i="26"/>
  <c r="H80" i="26"/>
  <c r="G79" i="26"/>
  <c r="H79" i="26" s="1"/>
  <c r="G78" i="26"/>
  <c r="H78" i="26"/>
  <c r="F77" i="26"/>
  <c r="F82" i="26" s="1"/>
  <c r="G82" i="26" s="1"/>
  <c r="H82" i="26" s="1"/>
  <c r="E77" i="26"/>
  <c r="E82" i="26" s="1"/>
  <c r="G76" i="26"/>
  <c r="H76" i="26" s="1"/>
  <c r="G75" i="26"/>
  <c r="H75" i="26" s="1"/>
  <c r="F74" i="26"/>
  <c r="G74" i="26" s="1"/>
  <c r="H74" i="26" s="1"/>
  <c r="E74" i="26"/>
  <c r="G73" i="26"/>
  <c r="G72" i="26"/>
  <c r="H72" i="26" s="1"/>
  <c r="G70" i="26"/>
  <c r="H70" i="26" s="1"/>
  <c r="G69" i="26"/>
  <c r="H69" i="26" s="1"/>
  <c r="G68" i="26"/>
  <c r="H68" i="26" s="1"/>
  <c r="G67" i="26"/>
  <c r="H67" i="26" s="1"/>
  <c r="G66" i="26"/>
  <c r="H66" i="26" s="1"/>
  <c r="G65" i="26"/>
  <c r="H65" i="26" s="1"/>
  <c r="G64" i="26"/>
  <c r="H64" i="26" s="1"/>
  <c r="G63" i="26"/>
  <c r="H63" i="26" s="1"/>
  <c r="G62" i="26"/>
  <c r="H62" i="26"/>
  <c r="F61" i="26"/>
  <c r="G61" i="26" s="1"/>
  <c r="H61" i="26" s="1"/>
  <c r="E61" i="26"/>
  <c r="G60" i="26"/>
  <c r="H60" i="26"/>
  <c r="G59" i="26"/>
  <c r="H59" i="26" s="1"/>
  <c r="G58" i="26"/>
  <c r="H58" i="26" s="1"/>
  <c r="F57" i="26"/>
  <c r="E57" i="26"/>
  <c r="G56" i="26"/>
  <c r="H56" i="26" s="1"/>
  <c r="G55" i="26"/>
  <c r="H55" i="26" s="1"/>
  <c r="G54" i="26"/>
  <c r="H54" i="26" s="1"/>
  <c r="F53" i="26"/>
  <c r="E53" i="26"/>
  <c r="G52" i="26"/>
  <c r="H52" i="26" s="1"/>
  <c r="G51" i="26"/>
  <c r="H51" i="26" s="1"/>
  <c r="G50" i="26"/>
  <c r="H50" i="26" s="1"/>
  <c r="G49" i="26"/>
  <c r="H49" i="26" s="1"/>
  <c r="F48" i="26"/>
  <c r="G47" i="26"/>
  <c r="G46" i="26"/>
  <c r="H46" i="26" s="1"/>
  <c r="E45" i="26"/>
  <c r="G45" i="26" s="1"/>
  <c r="H45" i="26" s="1"/>
  <c r="G44" i="26"/>
  <c r="G43" i="26"/>
  <c r="H43" i="26" s="1"/>
  <c r="F42" i="26"/>
  <c r="G42" i="26" s="1"/>
  <c r="H42" i="26" s="1"/>
  <c r="E42" i="26"/>
  <c r="G40" i="26"/>
  <c r="H40" i="26" s="1"/>
  <c r="G39" i="26"/>
  <c r="G38" i="26"/>
  <c r="H38" i="26"/>
  <c r="G37" i="26"/>
  <c r="H37" i="26" s="1"/>
  <c r="G36" i="26"/>
  <c r="H36" i="26"/>
  <c r="F35" i="26"/>
  <c r="F41" i="26" s="1"/>
  <c r="E35" i="26"/>
  <c r="G34" i="26"/>
  <c r="H34" i="26" s="1"/>
  <c r="G33" i="26"/>
  <c r="H33" i="26" s="1"/>
  <c r="G32" i="26"/>
  <c r="H32" i="26" s="1"/>
  <c r="G31" i="26"/>
  <c r="H31" i="26" s="1"/>
  <c r="G30" i="26"/>
  <c r="H30" i="26"/>
  <c r="G29" i="26"/>
  <c r="H29" i="26" s="1"/>
  <c r="F28" i="26"/>
  <c r="E28" i="26"/>
  <c r="E41" i="26" s="1"/>
  <c r="G27" i="26"/>
  <c r="H27" i="26" s="1"/>
  <c r="G26" i="26"/>
  <c r="H26" i="26" s="1"/>
  <c r="G23" i="26"/>
  <c r="H23" i="26"/>
  <c r="G22" i="26"/>
  <c r="H22" i="26" s="1"/>
  <c r="G21" i="26"/>
  <c r="H21" i="26"/>
  <c r="F20" i="26"/>
  <c r="G20" i="26" s="1"/>
  <c r="H20" i="26" s="1"/>
  <c r="E20" i="26"/>
  <c r="G19" i="26"/>
  <c r="H19" i="26" s="1"/>
  <c r="G18" i="26"/>
  <c r="H18" i="26" s="1"/>
  <c r="G17" i="26"/>
  <c r="H17" i="26" s="1"/>
  <c r="F16" i="26"/>
  <c r="E16" i="26"/>
  <c r="G14" i="26"/>
  <c r="H14" i="26" s="1"/>
  <c r="G13" i="26"/>
  <c r="H13" i="26" s="1"/>
  <c r="G12" i="26"/>
  <c r="H12" i="26" s="1"/>
  <c r="F11" i="26"/>
  <c r="E11" i="26"/>
  <c r="G11" i="26" s="1"/>
  <c r="H11" i="26" s="1"/>
  <c r="G10" i="26"/>
  <c r="H10" i="26" s="1"/>
  <c r="G9" i="26"/>
  <c r="H9" i="26" s="1"/>
  <c r="G8" i="26"/>
  <c r="H8" i="26" s="1"/>
  <c r="F7" i="26"/>
  <c r="E7" i="26"/>
  <c r="V59" i="25"/>
  <c r="U59" i="25"/>
  <c r="T59" i="25"/>
  <c r="S59" i="25"/>
  <c r="R59" i="25"/>
  <c r="Q12" i="25"/>
  <c r="Q13" i="25" s="1"/>
  <c r="Q17" i="25" s="1"/>
  <c r="Q24" i="25" s="1"/>
  <c r="Q51" i="25" s="1"/>
  <c r="Q56" i="25" s="1"/>
  <c r="F69" i="25"/>
  <c r="Q59" i="25" s="1"/>
  <c r="Q70" i="25" s="1"/>
  <c r="I70" i="25"/>
  <c r="G41" i="25"/>
  <c r="I40" i="25"/>
  <c r="T25" i="25"/>
  <c r="T51" i="25"/>
  <c r="S26" i="25"/>
  <c r="I18" i="25"/>
  <c r="I14" i="25"/>
  <c r="P59" i="25"/>
  <c r="G70" i="25"/>
  <c r="G40" i="25"/>
  <c r="G18" i="25"/>
  <c r="G14" i="25"/>
  <c r="R23" i="25"/>
  <c r="R24" i="25"/>
  <c r="R51" i="25" s="1"/>
  <c r="R56" i="25" s="1"/>
  <c r="V7" i="25"/>
  <c r="V51" i="25" s="1"/>
  <c r="U45" i="25"/>
  <c r="S45" i="25"/>
  <c r="Q45" i="25"/>
  <c r="U40" i="25"/>
  <c r="S40" i="25"/>
  <c r="Q40" i="25"/>
  <c r="U35" i="25"/>
  <c r="S35" i="25"/>
  <c r="Q35" i="25"/>
  <c r="U31" i="25"/>
  <c r="S31" i="25"/>
  <c r="Q31" i="25"/>
  <c r="U28" i="25"/>
  <c r="S28" i="25"/>
  <c r="Q28" i="25"/>
  <c r="U25" i="25"/>
  <c r="S25" i="25"/>
  <c r="Q25" i="25"/>
  <c r="U23" i="25"/>
  <c r="S23" i="25"/>
  <c r="Q23" i="25"/>
  <c r="S13" i="25"/>
  <c r="S17" i="25"/>
  <c r="S24" i="25" s="1"/>
  <c r="S51" i="25" s="1"/>
  <c r="U13" i="25"/>
  <c r="U17" i="25" s="1"/>
  <c r="U7" i="25"/>
  <c r="S7" i="25"/>
  <c r="Q7" i="25"/>
  <c r="P45" i="25"/>
  <c r="P40" i="25"/>
  <c r="P35" i="25"/>
  <c r="P31" i="25"/>
  <c r="P28" i="25"/>
  <c r="P25" i="25"/>
  <c r="P23" i="25"/>
  <c r="P12" i="25"/>
  <c r="P13" i="25" s="1"/>
  <c r="P17" i="25" s="1"/>
  <c r="P7" i="25"/>
  <c r="K76" i="25"/>
  <c r="K81" i="25" s="1"/>
  <c r="K73" i="25"/>
  <c r="K62" i="25"/>
  <c r="K58" i="25"/>
  <c r="K54" i="25"/>
  <c r="K50" i="25"/>
  <c r="K46" i="25"/>
  <c r="K43" i="25"/>
  <c r="K40" i="25"/>
  <c r="K33" i="25"/>
  <c r="K26" i="25"/>
  <c r="K39" i="25" s="1"/>
  <c r="K18" i="25"/>
  <c r="K14" i="25"/>
  <c r="K9" i="25"/>
  <c r="K5" i="25"/>
  <c r="J50" i="25"/>
  <c r="J46" i="25" s="1"/>
  <c r="H50" i="25"/>
  <c r="H46" i="25" s="1"/>
  <c r="F50" i="25"/>
  <c r="F46" i="25" s="1"/>
  <c r="E50" i="25"/>
  <c r="E46" i="25"/>
  <c r="J76" i="25"/>
  <c r="J81" i="25" s="1"/>
  <c r="J73" i="25"/>
  <c r="J62" i="25"/>
  <c r="J58" i="25"/>
  <c r="J54" i="25"/>
  <c r="J43" i="25"/>
  <c r="J40" i="25"/>
  <c r="J33" i="25"/>
  <c r="J26" i="25"/>
  <c r="J18" i="25"/>
  <c r="J22" i="25" s="1"/>
  <c r="J14" i="25"/>
  <c r="J9" i="25"/>
  <c r="J5" i="25"/>
  <c r="H76" i="25"/>
  <c r="H81" i="25" s="1"/>
  <c r="H73" i="25"/>
  <c r="H62" i="25"/>
  <c r="H58" i="25"/>
  <c r="H54" i="25"/>
  <c r="H43" i="25"/>
  <c r="H40" i="25"/>
  <c r="H33" i="25"/>
  <c r="H26" i="25"/>
  <c r="H18" i="25"/>
  <c r="H22" i="25" s="1"/>
  <c r="H23" i="25" s="1"/>
  <c r="H14" i="25"/>
  <c r="H9" i="25"/>
  <c r="H5" i="25"/>
  <c r="F76" i="25"/>
  <c r="F81" i="25" s="1"/>
  <c r="F73" i="25"/>
  <c r="F62" i="25"/>
  <c r="F58" i="25"/>
  <c r="F54" i="25"/>
  <c r="F43" i="25"/>
  <c r="F40" i="25"/>
  <c r="F33" i="25"/>
  <c r="F26" i="25"/>
  <c r="F18" i="25"/>
  <c r="F14" i="25"/>
  <c r="F9" i="25"/>
  <c r="F5" i="25"/>
  <c r="E76" i="25"/>
  <c r="E81" i="25" s="1"/>
  <c r="E73" i="25"/>
  <c r="E62" i="25"/>
  <c r="E58" i="25"/>
  <c r="E54" i="25"/>
  <c r="E43" i="25"/>
  <c r="E40" i="25"/>
  <c r="E33" i="25"/>
  <c r="E26" i="25"/>
  <c r="E18" i="25"/>
  <c r="E14" i="25"/>
  <c r="E9" i="25"/>
  <c r="E5" i="25"/>
  <c r="E52" i="24"/>
  <c r="D52" i="24"/>
  <c r="F52" i="24"/>
  <c r="G52" i="24" s="1"/>
  <c r="D11" i="24"/>
  <c r="D12" i="24" s="1"/>
  <c r="E44" i="24"/>
  <c r="E39" i="24"/>
  <c r="E34" i="24"/>
  <c r="E30" i="24"/>
  <c r="E27" i="24"/>
  <c r="E24" i="24"/>
  <c r="E22" i="24"/>
  <c r="E51" i="24" s="1"/>
  <c r="E12" i="24"/>
  <c r="E16" i="24" s="1"/>
  <c r="E6" i="24"/>
  <c r="F49" i="24"/>
  <c r="G49" i="24" s="1"/>
  <c r="F48" i="24"/>
  <c r="G48" i="24" s="1"/>
  <c r="F47" i="24"/>
  <c r="G47" i="24" s="1"/>
  <c r="F46" i="24"/>
  <c r="G46" i="24" s="1"/>
  <c r="F45" i="24"/>
  <c r="G45" i="24" s="1"/>
  <c r="D44" i="24"/>
  <c r="F44" i="24" s="1"/>
  <c r="G44" i="24" s="1"/>
  <c r="F43" i="24"/>
  <c r="G43" i="24" s="1"/>
  <c r="F42" i="24"/>
  <c r="G42" i="24" s="1"/>
  <c r="F41" i="24"/>
  <c r="G41" i="24" s="1"/>
  <c r="F40" i="24"/>
  <c r="G40" i="24"/>
  <c r="D39" i="24"/>
  <c r="F39" i="24" s="1"/>
  <c r="G39" i="24" s="1"/>
  <c r="F38" i="24"/>
  <c r="G38" i="24" s="1"/>
  <c r="F37" i="24"/>
  <c r="G37" i="24" s="1"/>
  <c r="F36" i="24"/>
  <c r="G36" i="24" s="1"/>
  <c r="F35" i="24"/>
  <c r="G35" i="24" s="1"/>
  <c r="D34" i="24"/>
  <c r="F33" i="24"/>
  <c r="G33" i="24" s="1"/>
  <c r="F32" i="24"/>
  <c r="G32" i="24" s="1"/>
  <c r="F31" i="24"/>
  <c r="D30" i="24"/>
  <c r="F29" i="24"/>
  <c r="G29" i="24" s="1"/>
  <c r="F28" i="24"/>
  <c r="G28" i="24" s="1"/>
  <c r="D27" i="24"/>
  <c r="F27" i="24"/>
  <c r="G27" i="24" s="1"/>
  <c r="F26" i="24"/>
  <c r="G26" i="24" s="1"/>
  <c r="F25" i="24"/>
  <c r="G25" i="24" s="1"/>
  <c r="D24" i="24"/>
  <c r="F24" i="24" s="1"/>
  <c r="G24" i="24" s="1"/>
  <c r="D22" i="24"/>
  <c r="F22" i="24" s="1"/>
  <c r="G22" i="24" s="1"/>
  <c r="F21" i="24"/>
  <c r="G21" i="24" s="1"/>
  <c r="F20" i="24"/>
  <c r="G20" i="24" s="1"/>
  <c r="F19" i="24"/>
  <c r="G19" i="24" s="1"/>
  <c r="F18" i="24"/>
  <c r="G18" i="24" s="1"/>
  <c r="F17" i="24"/>
  <c r="G17" i="24" s="1"/>
  <c r="F15" i="24"/>
  <c r="G15" i="24" s="1"/>
  <c r="F14" i="24"/>
  <c r="G14" i="24" s="1"/>
  <c r="F13" i="24"/>
  <c r="G13" i="24" s="1"/>
  <c r="F10" i="24"/>
  <c r="G10" i="24" s="1"/>
  <c r="F9" i="24"/>
  <c r="G9" i="24" s="1"/>
  <c r="F8" i="24"/>
  <c r="G8" i="24" s="1"/>
  <c r="F7" i="24"/>
  <c r="G7" i="24" s="1"/>
  <c r="D6" i="24"/>
  <c r="F5" i="24"/>
  <c r="G5" i="24"/>
  <c r="F4" i="24"/>
  <c r="G4" i="24" s="1"/>
  <c r="G63" i="23"/>
  <c r="H63" i="23"/>
  <c r="G59" i="23"/>
  <c r="H59" i="23" s="1"/>
  <c r="G47" i="23"/>
  <c r="G46" i="23"/>
  <c r="H46" i="23" s="1"/>
  <c r="E45" i="23"/>
  <c r="G45" i="23" s="1"/>
  <c r="H45" i="23" s="1"/>
  <c r="F86" i="23"/>
  <c r="F77" i="23"/>
  <c r="F82" i="23" s="1"/>
  <c r="F74" i="23"/>
  <c r="F61" i="23"/>
  <c r="G61" i="23" s="1"/>
  <c r="H61" i="23" s="1"/>
  <c r="F57" i="23"/>
  <c r="F53" i="23"/>
  <c r="F48" i="23"/>
  <c r="F42" i="23"/>
  <c r="F35" i="23"/>
  <c r="F28" i="23"/>
  <c r="F41" i="23" s="1"/>
  <c r="F20" i="23"/>
  <c r="F16" i="23"/>
  <c r="F11" i="23"/>
  <c r="F15" i="23" s="1"/>
  <c r="F7" i="23"/>
  <c r="E86" i="23"/>
  <c r="G86" i="23" s="1"/>
  <c r="H86" i="23"/>
  <c r="G85" i="23"/>
  <c r="H85" i="23"/>
  <c r="G84" i="23"/>
  <c r="H84" i="23"/>
  <c r="G83" i="23"/>
  <c r="H83" i="23"/>
  <c r="G81" i="23"/>
  <c r="G80" i="23"/>
  <c r="H80" i="23" s="1"/>
  <c r="G79" i="23"/>
  <c r="H79" i="23" s="1"/>
  <c r="G78" i="23"/>
  <c r="H78" i="23" s="1"/>
  <c r="E77" i="23"/>
  <c r="E82" i="23" s="1"/>
  <c r="G82" i="23"/>
  <c r="H82" i="23" s="1"/>
  <c r="G76" i="23"/>
  <c r="H76" i="23" s="1"/>
  <c r="G75" i="23"/>
  <c r="H75" i="23" s="1"/>
  <c r="E74" i="23"/>
  <c r="G74" i="23" s="1"/>
  <c r="H74" i="23" s="1"/>
  <c r="G73" i="23"/>
  <c r="G72" i="23"/>
  <c r="H72" i="23" s="1"/>
  <c r="G70" i="23"/>
  <c r="H70" i="23" s="1"/>
  <c r="G69" i="23"/>
  <c r="H69" i="23" s="1"/>
  <c r="G68" i="23"/>
  <c r="H68" i="23" s="1"/>
  <c r="G67" i="23"/>
  <c r="H67" i="23" s="1"/>
  <c r="G66" i="23"/>
  <c r="H66" i="23" s="1"/>
  <c r="G65" i="23"/>
  <c r="H65" i="23" s="1"/>
  <c r="G64" i="23"/>
  <c r="H64" i="23" s="1"/>
  <c r="G62" i="23"/>
  <c r="H62" i="23" s="1"/>
  <c r="E61" i="23"/>
  <c r="G60" i="23"/>
  <c r="H60" i="23" s="1"/>
  <c r="G58" i="23"/>
  <c r="H58" i="23" s="1"/>
  <c r="E57" i="23"/>
  <c r="G56" i="23"/>
  <c r="H56" i="23" s="1"/>
  <c r="G55" i="23"/>
  <c r="H55" i="23" s="1"/>
  <c r="G54" i="23"/>
  <c r="H54" i="23" s="1"/>
  <c r="E53" i="23"/>
  <c r="G52" i="23"/>
  <c r="H52" i="23"/>
  <c r="G51" i="23"/>
  <c r="H51" i="23" s="1"/>
  <c r="G50" i="23"/>
  <c r="H50" i="23"/>
  <c r="G49" i="23"/>
  <c r="H49" i="23" s="1"/>
  <c r="E48" i="23"/>
  <c r="G48" i="23"/>
  <c r="H48" i="23" s="1"/>
  <c r="G44" i="23"/>
  <c r="H44" i="23" s="1"/>
  <c r="G43" i="23"/>
  <c r="H43" i="23" s="1"/>
  <c r="E42" i="23"/>
  <c r="G42" i="23" s="1"/>
  <c r="H42" i="23" s="1"/>
  <c r="G40" i="23"/>
  <c r="H40" i="23" s="1"/>
  <c r="G39" i="23"/>
  <c r="G38" i="23"/>
  <c r="H38" i="23"/>
  <c r="G37" i="23"/>
  <c r="H37" i="23" s="1"/>
  <c r="G36" i="23"/>
  <c r="H36" i="23"/>
  <c r="E35" i="23"/>
  <c r="G35" i="23" s="1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E28" i="23"/>
  <c r="E41" i="23" s="1"/>
  <c r="G41" i="23" s="1"/>
  <c r="H41" i="23" s="1"/>
  <c r="H27" i="23"/>
  <c r="G27" i="23"/>
  <c r="H26" i="23"/>
  <c r="G26" i="23"/>
  <c r="G23" i="23"/>
  <c r="H23" i="23" s="1"/>
  <c r="G22" i="23"/>
  <c r="H22" i="23" s="1"/>
  <c r="H21" i="23"/>
  <c r="G21" i="23"/>
  <c r="E20" i="23"/>
  <c r="G20" i="23" s="1"/>
  <c r="H20" i="23" s="1"/>
  <c r="G19" i="23"/>
  <c r="H19" i="23"/>
  <c r="G18" i="23"/>
  <c r="H18" i="23" s="1"/>
  <c r="G17" i="23"/>
  <c r="H17" i="23"/>
  <c r="E16" i="23"/>
  <c r="G14" i="23"/>
  <c r="H14" i="23" s="1"/>
  <c r="G13" i="23"/>
  <c r="H13" i="23"/>
  <c r="G12" i="23"/>
  <c r="H12" i="23" s="1"/>
  <c r="E11" i="23"/>
  <c r="G10" i="23"/>
  <c r="H10" i="23" s="1"/>
  <c r="G9" i="23"/>
  <c r="H9" i="23" s="1"/>
  <c r="G8" i="23"/>
  <c r="H8" i="23" s="1"/>
  <c r="E7" i="23"/>
  <c r="F35" i="21"/>
  <c r="E35" i="21"/>
  <c r="G40" i="21"/>
  <c r="G39" i="21"/>
  <c r="G37" i="21"/>
  <c r="D54" i="22"/>
  <c r="E24" i="22"/>
  <c r="E54" i="22"/>
  <c r="F53" i="22"/>
  <c r="G53" i="22" s="1"/>
  <c r="F52" i="22"/>
  <c r="G52" i="22" s="1"/>
  <c r="F51" i="22"/>
  <c r="G51" i="22" s="1"/>
  <c r="F50" i="22"/>
  <c r="G50" i="22" s="1"/>
  <c r="F49" i="22"/>
  <c r="G49" i="22" s="1"/>
  <c r="F48" i="22"/>
  <c r="G48" i="22" s="1"/>
  <c r="F47" i="22"/>
  <c r="G47" i="22" s="1"/>
  <c r="F46" i="22"/>
  <c r="G46" i="22" s="1"/>
  <c r="E45" i="22"/>
  <c r="F45" i="22" s="1"/>
  <c r="G45" i="22" s="1"/>
  <c r="D45" i="22"/>
  <c r="F44" i="22"/>
  <c r="G44" i="22" s="1"/>
  <c r="F43" i="22"/>
  <c r="F42" i="22"/>
  <c r="G42" i="22" s="1"/>
  <c r="F41" i="22"/>
  <c r="G41" i="22" s="1"/>
  <c r="F40" i="22"/>
  <c r="G40" i="22" s="1"/>
  <c r="E39" i="22"/>
  <c r="D39" i="22"/>
  <c r="F38" i="22"/>
  <c r="G38" i="22" s="1"/>
  <c r="F37" i="22"/>
  <c r="G37" i="22" s="1"/>
  <c r="F36" i="22"/>
  <c r="G36" i="22" s="1"/>
  <c r="F35" i="22"/>
  <c r="G35" i="22" s="1"/>
  <c r="E34" i="22"/>
  <c r="D34" i="22"/>
  <c r="F33" i="22"/>
  <c r="G33" i="22" s="1"/>
  <c r="F32" i="22"/>
  <c r="G32" i="22" s="1"/>
  <c r="F31" i="22"/>
  <c r="G31" i="22" s="1"/>
  <c r="E30" i="22"/>
  <c r="D30" i="22"/>
  <c r="F30" i="22" s="1"/>
  <c r="G30" i="22" s="1"/>
  <c r="F29" i="22"/>
  <c r="G29" i="22" s="1"/>
  <c r="F28" i="22"/>
  <c r="G28" i="22" s="1"/>
  <c r="E27" i="22"/>
  <c r="D27" i="22"/>
  <c r="F27" i="22" s="1"/>
  <c r="G27" i="22" s="1"/>
  <c r="F26" i="22"/>
  <c r="G26" i="22"/>
  <c r="F25" i="22"/>
  <c r="G25" i="22" s="1"/>
  <c r="D24" i="22"/>
  <c r="F24" i="22" s="1"/>
  <c r="G24" i="22" s="1"/>
  <c r="E22" i="22"/>
  <c r="D22" i="22"/>
  <c r="F21" i="22"/>
  <c r="G21" i="22" s="1"/>
  <c r="F20" i="22"/>
  <c r="G20" i="22" s="1"/>
  <c r="F19" i="22"/>
  <c r="G19" i="22" s="1"/>
  <c r="F18" i="22"/>
  <c r="G18" i="22" s="1"/>
  <c r="F17" i="22"/>
  <c r="G17" i="22" s="1"/>
  <c r="F15" i="22"/>
  <c r="G15" i="22" s="1"/>
  <c r="F14" i="22"/>
  <c r="G14" i="22" s="1"/>
  <c r="F13" i="22"/>
  <c r="G13" i="22" s="1"/>
  <c r="E12" i="22"/>
  <c r="E16" i="22" s="1"/>
  <c r="D12" i="22"/>
  <c r="D16" i="22" s="1"/>
  <c r="D23" i="22" s="1"/>
  <c r="F11" i="22"/>
  <c r="G11" i="22"/>
  <c r="F10" i="22"/>
  <c r="G10" i="22" s="1"/>
  <c r="F9" i="22"/>
  <c r="G9" i="22" s="1"/>
  <c r="F8" i="22"/>
  <c r="G8" i="22" s="1"/>
  <c r="F7" i="22"/>
  <c r="G7" i="22" s="1"/>
  <c r="E6" i="22"/>
  <c r="D6" i="22"/>
  <c r="F6" i="22" s="1"/>
  <c r="G6" i="22" s="1"/>
  <c r="F5" i="22"/>
  <c r="G5" i="22" s="1"/>
  <c r="F4" i="22"/>
  <c r="G4" i="22" s="1"/>
  <c r="F82" i="21"/>
  <c r="E82" i="21"/>
  <c r="G81" i="21"/>
  <c r="H81" i="21" s="1"/>
  <c r="G80" i="21"/>
  <c r="H80" i="21" s="1"/>
  <c r="G79" i="21"/>
  <c r="H79" i="21" s="1"/>
  <c r="G77" i="21"/>
  <c r="H77" i="21" s="1"/>
  <c r="G76" i="21"/>
  <c r="H76" i="21"/>
  <c r="G75" i="21"/>
  <c r="H75" i="21" s="1"/>
  <c r="G74" i="21"/>
  <c r="H74" i="21"/>
  <c r="F73" i="21"/>
  <c r="F78" i="21" s="1"/>
  <c r="G78" i="21" s="1"/>
  <c r="H78" i="21" s="1"/>
  <c r="E73" i="21"/>
  <c r="E78" i="21" s="1"/>
  <c r="G72" i="21"/>
  <c r="H72" i="21" s="1"/>
  <c r="G71" i="21"/>
  <c r="H71" i="21"/>
  <c r="F70" i="21"/>
  <c r="E70" i="21"/>
  <c r="G69" i="21"/>
  <c r="H68" i="21"/>
  <c r="G68" i="2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F58" i="21"/>
  <c r="E58" i="21"/>
  <c r="G58" i="21" s="1"/>
  <c r="H58" i="21" s="1"/>
  <c r="G57" i="21"/>
  <c r="H57" i="21" s="1"/>
  <c r="G56" i="21"/>
  <c r="H56" i="21" s="1"/>
  <c r="F55" i="21"/>
  <c r="F67" i="21" s="1"/>
  <c r="E55" i="21"/>
  <c r="E67" i="21" s="1"/>
  <c r="G67" i="21" s="1"/>
  <c r="H67" i="21" s="1"/>
  <c r="G54" i="21"/>
  <c r="H54" i="21" s="1"/>
  <c r="G53" i="21"/>
  <c r="H53" i="21" s="1"/>
  <c r="G52" i="21"/>
  <c r="H52" i="21" s="1"/>
  <c r="F51" i="21"/>
  <c r="E51" i="21"/>
  <c r="G50" i="21"/>
  <c r="H50" i="21" s="1"/>
  <c r="G49" i="21"/>
  <c r="H49" i="21" s="1"/>
  <c r="G48" i="21"/>
  <c r="H48" i="21" s="1"/>
  <c r="G47" i="21"/>
  <c r="H47" i="21" s="1"/>
  <c r="F46" i="21"/>
  <c r="E46" i="21"/>
  <c r="G45" i="21"/>
  <c r="H45" i="21" s="1"/>
  <c r="G44" i="21"/>
  <c r="H44" i="21" s="1"/>
  <c r="G43" i="21"/>
  <c r="H43" i="21" s="1"/>
  <c r="F42" i="21"/>
  <c r="E42" i="21"/>
  <c r="G42" i="21" s="1"/>
  <c r="H42" i="21" s="1"/>
  <c r="G38" i="21"/>
  <c r="H38" i="21" s="1"/>
  <c r="G36" i="21"/>
  <c r="H36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F28" i="21"/>
  <c r="E28" i="21"/>
  <c r="G27" i="21"/>
  <c r="H27" i="21" s="1"/>
  <c r="G26" i="21"/>
  <c r="H26" i="21" s="1"/>
  <c r="G23" i="21"/>
  <c r="H23" i="21" s="1"/>
  <c r="G22" i="21"/>
  <c r="H22" i="21"/>
  <c r="G21" i="21"/>
  <c r="H21" i="21" s="1"/>
  <c r="F20" i="21"/>
  <c r="E20" i="21"/>
  <c r="G19" i="21"/>
  <c r="H19" i="21" s="1"/>
  <c r="G18" i="21"/>
  <c r="H18" i="21"/>
  <c r="G17" i="21"/>
  <c r="H17" i="21" s="1"/>
  <c r="F16" i="21"/>
  <c r="G16" i="21" s="1"/>
  <c r="H16" i="21" s="1"/>
  <c r="E16" i="21"/>
  <c r="G14" i="21"/>
  <c r="H14" i="21" s="1"/>
  <c r="G13" i="21"/>
  <c r="H13" i="21"/>
  <c r="G12" i="21"/>
  <c r="H12" i="21" s="1"/>
  <c r="F11" i="21"/>
  <c r="F15" i="21" s="1"/>
  <c r="E11" i="21"/>
  <c r="G10" i="21"/>
  <c r="H10" i="21" s="1"/>
  <c r="G9" i="21"/>
  <c r="H9" i="21"/>
  <c r="G8" i="21"/>
  <c r="H8" i="21" s="1"/>
  <c r="F7" i="21"/>
  <c r="E7" i="21"/>
  <c r="G7" i="21" s="1"/>
  <c r="H7" i="21" s="1"/>
  <c r="E79" i="17"/>
  <c r="F79" i="17"/>
  <c r="G78" i="17"/>
  <c r="H78" i="17"/>
  <c r="G77" i="17"/>
  <c r="H77" i="17"/>
  <c r="G76" i="17"/>
  <c r="H76" i="17"/>
  <c r="E70" i="17"/>
  <c r="E75" i="17"/>
  <c r="F70" i="17"/>
  <c r="G70" i="17" s="1"/>
  <c r="H70" i="17" s="1"/>
  <c r="F75" i="17"/>
  <c r="G74" i="17"/>
  <c r="H74" i="17"/>
  <c r="G73" i="17"/>
  <c r="H73" i="17"/>
  <c r="G72" i="17"/>
  <c r="H72" i="17"/>
  <c r="G71" i="17"/>
  <c r="H71" i="17"/>
  <c r="G69" i="17"/>
  <c r="H69" i="17"/>
  <c r="G68" i="17"/>
  <c r="H68" i="17"/>
  <c r="E67" i="17"/>
  <c r="F67" i="17"/>
  <c r="G67" i="17" s="1"/>
  <c r="H67" i="17" s="1"/>
  <c r="G66" i="17"/>
  <c r="G65" i="17"/>
  <c r="H65" i="17" s="1"/>
  <c r="E52" i="17"/>
  <c r="E55" i="17"/>
  <c r="G55" i="17" s="1"/>
  <c r="H55" i="17" s="1"/>
  <c r="E61" i="17"/>
  <c r="G61" i="17" s="1"/>
  <c r="H61" i="17" s="1"/>
  <c r="F52" i="17"/>
  <c r="G52" i="17" s="1"/>
  <c r="H52" i="17" s="1"/>
  <c r="F55" i="17"/>
  <c r="F61" i="17"/>
  <c r="G63" i="17"/>
  <c r="H63" i="17" s="1"/>
  <c r="G62" i="17"/>
  <c r="H62" i="17" s="1"/>
  <c r="G60" i="17"/>
  <c r="H60" i="17" s="1"/>
  <c r="G59" i="17"/>
  <c r="H59" i="17" s="1"/>
  <c r="G58" i="17"/>
  <c r="H58" i="17" s="1"/>
  <c r="G57" i="17"/>
  <c r="H57" i="17" s="1"/>
  <c r="G56" i="17"/>
  <c r="H56" i="17" s="1"/>
  <c r="G54" i="17"/>
  <c r="H54" i="17" s="1"/>
  <c r="G53" i="17"/>
  <c r="H53" i="17" s="1"/>
  <c r="G51" i="17"/>
  <c r="H51" i="17" s="1"/>
  <c r="G50" i="17"/>
  <c r="H50" i="17" s="1"/>
  <c r="G49" i="17"/>
  <c r="F48" i="17"/>
  <c r="E48" i="17"/>
  <c r="G47" i="17"/>
  <c r="H47" i="17" s="1"/>
  <c r="G46" i="17"/>
  <c r="H46" i="17" s="1"/>
  <c r="G45" i="17"/>
  <c r="G44" i="17"/>
  <c r="H44" i="17" s="1"/>
  <c r="E43" i="17"/>
  <c r="F43" i="17"/>
  <c r="G43" i="17" s="1"/>
  <c r="H43" i="17" s="1"/>
  <c r="G42" i="17"/>
  <c r="G41" i="17"/>
  <c r="H41" i="17" s="1"/>
  <c r="G40" i="17"/>
  <c r="H40" i="17" s="1"/>
  <c r="E39" i="17"/>
  <c r="G39" i="17" s="1"/>
  <c r="H39" i="17" s="1"/>
  <c r="F39" i="17"/>
  <c r="E28" i="17"/>
  <c r="E35" i="17"/>
  <c r="G35" i="17" s="1"/>
  <c r="H35" i="17" s="1"/>
  <c r="E38" i="17"/>
  <c r="F28" i="17"/>
  <c r="F35" i="17"/>
  <c r="G37" i="17"/>
  <c r="H37" i="17" s="1"/>
  <c r="G36" i="17"/>
  <c r="H36" i="17" s="1"/>
  <c r="G34" i="17"/>
  <c r="G33" i="17"/>
  <c r="H33" i="17"/>
  <c r="G32" i="17"/>
  <c r="H32" i="17" s="1"/>
  <c r="G31" i="17"/>
  <c r="G30" i="17"/>
  <c r="H30" i="17" s="1"/>
  <c r="G29" i="17"/>
  <c r="H29" i="17" s="1"/>
  <c r="G27" i="17"/>
  <c r="H27" i="17" s="1"/>
  <c r="G26" i="17"/>
  <c r="H26" i="17" s="1"/>
  <c r="E7" i="17"/>
  <c r="E11" i="17"/>
  <c r="G11" i="17" s="1"/>
  <c r="H11" i="17" s="1"/>
  <c r="E16" i="17"/>
  <c r="E20" i="17"/>
  <c r="E24" i="17" s="1"/>
  <c r="F7" i="17"/>
  <c r="F15" i="17" s="1"/>
  <c r="F11" i="17"/>
  <c r="F16" i="17"/>
  <c r="G16" i="17" s="1"/>
  <c r="H16" i="17" s="1"/>
  <c r="F20" i="17"/>
  <c r="G23" i="17"/>
  <c r="H23" i="17" s="1"/>
  <c r="G22" i="17"/>
  <c r="G21" i="17"/>
  <c r="H21" i="17" s="1"/>
  <c r="G19" i="17"/>
  <c r="H19" i="17" s="1"/>
  <c r="G18" i="17"/>
  <c r="G17" i="17"/>
  <c r="H17" i="17" s="1"/>
  <c r="G14" i="17"/>
  <c r="H14" i="17" s="1"/>
  <c r="G13" i="17"/>
  <c r="G12" i="17"/>
  <c r="H12" i="17" s="1"/>
  <c r="G10" i="17"/>
  <c r="H10" i="17" s="1"/>
  <c r="G9" i="17"/>
  <c r="G8" i="17"/>
  <c r="H8" i="17" s="1"/>
  <c r="E8" i="20"/>
  <c r="F8" i="20"/>
  <c r="G8" i="20" s="1"/>
  <c r="H8" i="20" s="1"/>
  <c r="G9" i="20"/>
  <c r="H9" i="20" s="1"/>
  <c r="G10" i="20"/>
  <c r="H10" i="20" s="1"/>
  <c r="G11" i="20"/>
  <c r="H11" i="20" s="1"/>
  <c r="E12" i="20"/>
  <c r="E16" i="20" s="1"/>
  <c r="F12" i="20"/>
  <c r="G12" i="20" s="1"/>
  <c r="H12" i="20" s="1"/>
  <c r="G13" i="20"/>
  <c r="H13" i="20" s="1"/>
  <c r="G14" i="20"/>
  <c r="G15" i="20"/>
  <c r="H15" i="20" s="1"/>
  <c r="E17" i="20"/>
  <c r="F17" i="20"/>
  <c r="G17" i="20"/>
  <c r="H17" i="20" s="1"/>
  <c r="G18" i="20"/>
  <c r="H18" i="20" s="1"/>
  <c r="G19" i="20"/>
  <c r="H19" i="20" s="1"/>
  <c r="G20" i="20"/>
  <c r="H20" i="20" s="1"/>
  <c r="E21" i="20"/>
  <c r="F21" i="20"/>
  <c r="G22" i="20"/>
  <c r="H22" i="20" s="1"/>
  <c r="G23" i="20"/>
  <c r="G24" i="20"/>
  <c r="H24" i="20" s="1"/>
  <c r="F25" i="20"/>
  <c r="G27" i="20"/>
  <c r="H27" i="20" s="1"/>
  <c r="G28" i="20"/>
  <c r="H28" i="20" s="1"/>
  <c r="E29" i="20"/>
  <c r="F29" i="20"/>
  <c r="F39" i="20" s="1"/>
  <c r="G30" i="20"/>
  <c r="G31" i="20"/>
  <c r="H31" i="20" s="1"/>
  <c r="G32" i="20"/>
  <c r="H32" i="20" s="1"/>
  <c r="G33" i="20"/>
  <c r="H33" i="20" s="1"/>
  <c r="G34" i="20"/>
  <c r="H34" i="20" s="1"/>
  <c r="G35" i="20"/>
  <c r="H35" i="20" s="1"/>
  <c r="E36" i="20"/>
  <c r="F36" i="20"/>
  <c r="G36" i="20" s="1"/>
  <c r="H36" i="20" s="1"/>
  <c r="G37" i="20"/>
  <c r="H37" i="20" s="1"/>
  <c r="G38" i="20"/>
  <c r="H38" i="20" s="1"/>
  <c r="E39" i="20"/>
  <c r="E40" i="20"/>
  <c r="F40" i="20"/>
  <c r="G40" i="20" s="1"/>
  <c r="H40" i="20" s="1"/>
  <c r="G41" i="20"/>
  <c r="H41" i="20" s="1"/>
  <c r="G42" i="20"/>
  <c r="H42" i="20" s="1"/>
  <c r="G43" i="20"/>
  <c r="H43" i="20" s="1"/>
  <c r="E44" i="20"/>
  <c r="G44" i="20" s="1"/>
  <c r="H44" i="20" s="1"/>
  <c r="F44" i="20"/>
  <c r="G45" i="20"/>
  <c r="H45" i="20" s="1"/>
  <c r="G46" i="20"/>
  <c r="H46" i="20" s="1"/>
  <c r="G47" i="20"/>
  <c r="H47" i="20" s="1"/>
  <c r="G48" i="20"/>
  <c r="H48" i="20" s="1"/>
  <c r="E49" i="20"/>
  <c r="F49" i="20"/>
  <c r="G50" i="20"/>
  <c r="G49" i="20" s="1"/>
  <c r="G51" i="20"/>
  <c r="H51" i="20" s="1"/>
  <c r="G52" i="20"/>
  <c r="H52" i="20" s="1"/>
  <c r="E53" i="20"/>
  <c r="G53" i="20" s="1"/>
  <c r="H53" i="20" s="1"/>
  <c r="F53" i="20"/>
  <c r="G54" i="20"/>
  <c r="H54" i="20" s="1"/>
  <c r="G55" i="20"/>
  <c r="H55" i="20" s="1"/>
  <c r="E56" i="20"/>
  <c r="G56" i="20" s="1"/>
  <c r="H56" i="20" s="1"/>
  <c r="F56" i="20"/>
  <c r="G57" i="20"/>
  <c r="H57" i="20" s="1"/>
  <c r="G58" i="20"/>
  <c r="H58" i="20" s="1"/>
  <c r="G59" i="20"/>
  <c r="H59" i="20" s="1"/>
  <c r="G60" i="20"/>
  <c r="H60" i="20" s="1"/>
  <c r="G61" i="20"/>
  <c r="H61" i="20" s="1"/>
  <c r="G62" i="20"/>
  <c r="H62" i="20" s="1"/>
  <c r="G63" i="20"/>
  <c r="H63" i="20" s="1"/>
  <c r="G64" i="20"/>
  <c r="H64" i="20" s="1"/>
  <c r="F65" i="20"/>
  <c r="G66" i="20"/>
  <c r="H66" i="20" s="1"/>
  <c r="G67" i="20"/>
  <c r="E68" i="20"/>
  <c r="F68" i="20"/>
  <c r="G68" i="20" s="1"/>
  <c r="H68" i="20" s="1"/>
  <c r="G69" i="20"/>
  <c r="H69" i="20" s="1"/>
  <c r="G70" i="20"/>
  <c r="H70" i="20" s="1"/>
  <c r="E71" i="20"/>
  <c r="F71" i="20"/>
  <c r="G72" i="20"/>
  <c r="H72" i="20" s="1"/>
  <c r="G73" i="20"/>
  <c r="H73" i="20" s="1"/>
  <c r="G74" i="20"/>
  <c r="H74" i="20" s="1"/>
  <c r="G75" i="20"/>
  <c r="H75" i="20" s="1"/>
  <c r="E76" i="20"/>
  <c r="F76" i="20"/>
  <c r="G76" i="20" s="1"/>
  <c r="H76" i="20" s="1"/>
  <c r="G77" i="20"/>
  <c r="H77" i="20" s="1"/>
  <c r="G78" i="20"/>
  <c r="H78" i="20"/>
  <c r="G79" i="20"/>
  <c r="H79" i="20" s="1"/>
  <c r="E80" i="20"/>
  <c r="F80" i="20"/>
  <c r="F4" i="19"/>
  <c r="G4" i="19" s="1"/>
  <c r="F5" i="19"/>
  <c r="G5" i="19" s="1"/>
  <c r="D6" i="19"/>
  <c r="E6" i="19"/>
  <c r="F7" i="19"/>
  <c r="G7" i="19" s="1"/>
  <c r="F8" i="19"/>
  <c r="G8" i="19" s="1"/>
  <c r="F9" i="19"/>
  <c r="G9" i="19"/>
  <c r="F10" i="19"/>
  <c r="G10" i="19" s="1"/>
  <c r="F11" i="19"/>
  <c r="G11" i="19"/>
  <c r="D12" i="19"/>
  <c r="D16" i="19" s="1"/>
  <c r="D23" i="19" s="1"/>
  <c r="E12" i="19"/>
  <c r="F13" i="19"/>
  <c r="G13" i="19"/>
  <c r="F14" i="19"/>
  <c r="G14" i="19" s="1"/>
  <c r="F15" i="19"/>
  <c r="G15" i="19" s="1"/>
  <c r="E16" i="19"/>
  <c r="F17" i="19"/>
  <c r="G17" i="19" s="1"/>
  <c r="F18" i="19"/>
  <c r="G18" i="19" s="1"/>
  <c r="F19" i="19"/>
  <c r="G19" i="19" s="1"/>
  <c r="F20" i="19"/>
  <c r="G20" i="19" s="1"/>
  <c r="F21" i="19"/>
  <c r="G21" i="19"/>
  <c r="D22" i="19"/>
  <c r="E22" i="19"/>
  <c r="E23" i="19"/>
  <c r="D24" i="19"/>
  <c r="E24" i="19"/>
  <c r="F25" i="19"/>
  <c r="G25" i="19"/>
  <c r="F26" i="19"/>
  <c r="G26" i="19" s="1"/>
  <c r="D27" i="19"/>
  <c r="E27" i="19"/>
  <c r="F27" i="19" s="1"/>
  <c r="G27" i="19" s="1"/>
  <c r="F28" i="19"/>
  <c r="G28" i="19" s="1"/>
  <c r="F29" i="19"/>
  <c r="G29" i="19" s="1"/>
  <c r="D30" i="19"/>
  <c r="E30" i="19"/>
  <c r="F31" i="19"/>
  <c r="G31" i="19" s="1"/>
  <c r="F32" i="19"/>
  <c r="G32" i="19" s="1"/>
  <c r="F33" i="19"/>
  <c r="G33" i="19" s="1"/>
  <c r="D34" i="19"/>
  <c r="E34" i="19"/>
  <c r="F35" i="19"/>
  <c r="G35" i="19" s="1"/>
  <c r="F36" i="19"/>
  <c r="G36" i="19" s="1"/>
  <c r="F37" i="19"/>
  <c r="G37" i="19"/>
  <c r="F38" i="19"/>
  <c r="G38" i="19" s="1"/>
  <c r="D39" i="19"/>
  <c r="E39" i="19"/>
  <c r="F39" i="19" s="1"/>
  <c r="G39" i="19" s="1"/>
  <c r="F40" i="19"/>
  <c r="G40" i="19" s="1"/>
  <c r="F41" i="19"/>
  <c r="G41" i="19" s="1"/>
  <c r="F42" i="19"/>
  <c r="G42" i="19" s="1"/>
  <c r="F43" i="19"/>
  <c r="F44" i="19"/>
  <c r="G44" i="19" s="1"/>
  <c r="D45" i="19"/>
  <c r="E45" i="19"/>
  <c r="F45" i="19"/>
  <c r="G45" i="19" s="1"/>
  <c r="F46" i="19"/>
  <c r="G46" i="19" s="1"/>
  <c r="F47" i="19"/>
  <c r="G47" i="19" s="1"/>
  <c r="F48" i="19"/>
  <c r="G48" i="19" s="1"/>
  <c r="F49" i="19"/>
  <c r="G49" i="19" s="1"/>
  <c r="F50" i="19"/>
  <c r="G50" i="19" s="1"/>
  <c r="F51" i="19"/>
  <c r="G51" i="19" s="1"/>
  <c r="F52" i="19"/>
  <c r="G52" i="19" s="1"/>
  <c r="F53" i="19"/>
  <c r="G53" i="19" s="1"/>
  <c r="D54" i="19"/>
  <c r="F54" i="19" s="1"/>
  <c r="G54" i="19" s="1"/>
  <c r="E54" i="19"/>
  <c r="E54" i="18"/>
  <c r="D54" i="18"/>
  <c r="F26" i="18"/>
  <c r="F25" i="18"/>
  <c r="D24" i="18"/>
  <c r="F24" i="18" s="1"/>
  <c r="E24" i="18"/>
  <c r="F29" i="18"/>
  <c r="F28" i="18"/>
  <c r="D27" i="18"/>
  <c r="E27" i="18"/>
  <c r="D30" i="18"/>
  <c r="F43" i="18"/>
  <c r="G43" i="18"/>
  <c r="F42" i="18"/>
  <c r="G42" i="18" s="1"/>
  <c r="F41" i="18"/>
  <c r="G41" i="18"/>
  <c r="F40" i="18"/>
  <c r="D39" i="18"/>
  <c r="E39" i="18"/>
  <c r="F39" i="18"/>
  <c r="G39" i="18" s="1"/>
  <c r="F38" i="18"/>
  <c r="G38" i="18" s="1"/>
  <c r="F36" i="18"/>
  <c r="G36" i="18" s="1"/>
  <c r="F4" i="18"/>
  <c r="G4" i="18" s="1"/>
  <c r="F5" i="18"/>
  <c r="G5" i="18"/>
  <c r="D6" i="18"/>
  <c r="E6" i="18"/>
  <c r="F6" i="18" s="1"/>
  <c r="G6" i="18" s="1"/>
  <c r="F7" i="18"/>
  <c r="G7" i="18"/>
  <c r="F8" i="18"/>
  <c r="G8" i="18"/>
  <c r="F9" i="18"/>
  <c r="G9" i="18"/>
  <c r="F10" i="18"/>
  <c r="G10" i="18"/>
  <c r="F11" i="18"/>
  <c r="G11" i="18"/>
  <c r="D12" i="18"/>
  <c r="E12" i="18"/>
  <c r="F12" i="18" s="1"/>
  <c r="G12" i="18" s="1"/>
  <c r="F13" i="18"/>
  <c r="G13" i="18"/>
  <c r="F14" i="18"/>
  <c r="G14" i="18"/>
  <c r="F15" i="18"/>
  <c r="G15" i="18"/>
  <c r="D16" i="18"/>
  <c r="E16" i="18"/>
  <c r="F16" i="18" s="1"/>
  <c r="G16" i="18" s="1"/>
  <c r="F17" i="18"/>
  <c r="G17" i="18"/>
  <c r="F18" i="18"/>
  <c r="G18" i="18"/>
  <c r="F19" i="18"/>
  <c r="G19" i="18"/>
  <c r="F20" i="18"/>
  <c r="G20" i="18"/>
  <c r="F21" i="18"/>
  <c r="G21" i="18"/>
  <c r="D22" i="18"/>
  <c r="E22" i="18"/>
  <c r="F22" i="18" s="1"/>
  <c r="G22" i="18" s="1"/>
  <c r="D23" i="18"/>
  <c r="E23" i="18"/>
  <c r="F23" i="18" s="1"/>
  <c r="G23" i="18" s="1"/>
  <c r="E30" i="18"/>
  <c r="F30" i="18"/>
  <c r="G30" i="18" s="1"/>
  <c r="F31" i="18"/>
  <c r="G31" i="18" s="1"/>
  <c r="F32" i="18"/>
  <c r="G32" i="18" s="1"/>
  <c r="F33" i="18"/>
  <c r="G33" i="18" s="1"/>
  <c r="D34" i="18"/>
  <c r="E34" i="18"/>
  <c r="F34" i="18"/>
  <c r="G34" i="18" s="1"/>
  <c r="F35" i="18"/>
  <c r="G35" i="18" s="1"/>
  <c r="F37" i="18"/>
  <c r="G37" i="18" s="1"/>
  <c r="F44" i="18"/>
  <c r="G44" i="18" s="1"/>
  <c r="D45" i="18"/>
  <c r="F45" i="18" s="1"/>
  <c r="G45" i="18" s="1"/>
  <c r="E45" i="18"/>
  <c r="F46" i="18"/>
  <c r="G46" i="18" s="1"/>
  <c r="F47" i="18"/>
  <c r="G47" i="18" s="1"/>
  <c r="F48" i="18"/>
  <c r="G48" i="18" s="1"/>
  <c r="F49" i="18"/>
  <c r="G49" i="18" s="1"/>
  <c r="F50" i="18"/>
  <c r="G50" i="18" s="1"/>
  <c r="F51" i="18"/>
  <c r="G51" i="18" s="1"/>
  <c r="F52" i="18"/>
  <c r="G52" i="18" s="1"/>
  <c r="F53" i="18"/>
  <c r="G53" i="18" s="1"/>
  <c r="F9" i="6"/>
  <c r="F12" i="6"/>
  <c r="F23" i="6" s="1"/>
  <c r="F31" i="6" s="1"/>
  <c r="F16" i="6"/>
  <c r="F19" i="6"/>
  <c r="E9" i="6"/>
  <c r="E12" i="6"/>
  <c r="E23" i="6" s="1"/>
  <c r="G23" i="6" s="1"/>
  <c r="H23" i="6" s="1"/>
  <c r="E16" i="6"/>
  <c r="E19" i="6"/>
  <c r="G19" i="6"/>
  <c r="H19" i="6" s="1"/>
  <c r="G4" i="6"/>
  <c r="H4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2" i="6"/>
  <c r="H22" i="6" s="1"/>
  <c r="G21" i="6"/>
  <c r="H21" i="6" s="1"/>
  <c r="G20" i="6"/>
  <c r="H20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G48" i="1"/>
  <c r="H48" i="1"/>
  <c r="G47" i="1"/>
  <c r="H47" i="1"/>
  <c r="G46" i="1"/>
  <c r="H46" i="1"/>
  <c r="G45" i="1"/>
  <c r="H45" i="1"/>
  <c r="G44" i="1"/>
  <c r="H44" i="1"/>
  <c r="G43" i="1"/>
  <c r="H43" i="1"/>
  <c r="G42" i="1"/>
  <c r="H42" i="1"/>
  <c r="G41" i="1"/>
  <c r="H41" i="1"/>
  <c r="G40" i="1"/>
  <c r="H40" i="1"/>
  <c r="G39" i="1"/>
  <c r="H39" i="1"/>
  <c r="G38" i="1"/>
  <c r="H38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  <c r="G7" i="1"/>
  <c r="H7" i="1"/>
  <c r="G43" i="8"/>
  <c r="H43" i="8"/>
  <c r="G42" i="8"/>
  <c r="H42" i="8"/>
  <c r="G41" i="8"/>
  <c r="H41" i="8"/>
  <c r="F44" i="8"/>
  <c r="E44" i="8"/>
  <c r="G44" i="8" s="1"/>
  <c r="H44" i="8" s="1"/>
  <c r="E6" i="8"/>
  <c r="G6" i="8"/>
  <c r="H6" i="8" s="1"/>
  <c r="E12" i="8"/>
  <c r="E16" i="8"/>
  <c r="E22" i="8"/>
  <c r="E23" i="8"/>
  <c r="G23" i="8" s="1"/>
  <c r="H23" i="8" s="1"/>
  <c r="F12" i="8"/>
  <c r="F16" i="8"/>
  <c r="F22" i="8"/>
  <c r="F23" i="8"/>
  <c r="F39" i="8"/>
  <c r="E39" i="8"/>
  <c r="G39" i="8" s="1"/>
  <c r="H39" i="8" s="1"/>
  <c r="G34" i="8"/>
  <c r="H34" i="8"/>
  <c r="G38" i="8"/>
  <c r="G37" i="8"/>
  <c r="H37" i="8" s="1"/>
  <c r="G36" i="8"/>
  <c r="H36" i="8" s="1"/>
  <c r="E31" i="8"/>
  <c r="G31" i="8" s="1"/>
  <c r="H31" i="8" s="1"/>
  <c r="F31" i="8"/>
  <c r="G30" i="8"/>
  <c r="H30" i="8" s="1"/>
  <c r="G29" i="8"/>
  <c r="H29" i="8" s="1"/>
  <c r="E27" i="8"/>
  <c r="F27" i="8"/>
  <c r="G27" i="8"/>
  <c r="H27" i="8" s="1"/>
  <c r="G26" i="8"/>
  <c r="G25" i="8"/>
  <c r="H25" i="8"/>
  <c r="G24" i="8"/>
  <c r="H24" i="8" s="1"/>
  <c r="G22" i="8"/>
  <c r="H22" i="8" s="1"/>
  <c r="G21" i="8"/>
  <c r="G20" i="8"/>
  <c r="H20" i="8" s="1"/>
  <c r="G19" i="8"/>
  <c r="G18" i="8"/>
  <c r="H18" i="8" s="1"/>
  <c r="G17" i="8"/>
  <c r="G15" i="8"/>
  <c r="H15" i="8" s="1"/>
  <c r="G14" i="8"/>
  <c r="H14" i="8" s="1"/>
  <c r="G13" i="8"/>
  <c r="H13" i="8" s="1"/>
  <c r="H21" i="8"/>
  <c r="H19" i="8"/>
  <c r="H17" i="8"/>
  <c r="G12" i="8"/>
  <c r="H12" i="8"/>
  <c r="G11" i="8"/>
  <c r="H11" i="8" s="1"/>
  <c r="G10" i="8"/>
  <c r="H10" i="8"/>
  <c r="G9" i="8"/>
  <c r="H9" i="8" s="1"/>
  <c r="G8" i="8"/>
  <c r="H8" i="8" s="1"/>
  <c r="G4" i="8"/>
  <c r="H4" i="8" s="1"/>
  <c r="G40" i="8"/>
  <c r="H40" i="8" s="1"/>
  <c r="G35" i="8"/>
  <c r="H35" i="8" s="1"/>
  <c r="G33" i="8"/>
  <c r="H33" i="8"/>
  <c r="G32" i="8"/>
  <c r="H32" i="8" s="1"/>
  <c r="G28" i="8"/>
  <c r="H28" i="8"/>
  <c r="G7" i="8"/>
  <c r="H7" i="8" s="1"/>
  <c r="G5" i="8"/>
  <c r="H5" i="8" s="1"/>
  <c r="G63" i="7"/>
  <c r="H63" i="7" s="1"/>
  <c r="G62" i="7"/>
  <c r="H62" i="7" s="1"/>
  <c r="G61" i="7"/>
  <c r="H61" i="7" s="1"/>
  <c r="F64" i="7"/>
  <c r="E64" i="7"/>
  <c r="G64" i="7"/>
  <c r="H64" i="7" s="1"/>
  <c r="E59" i="7"/>
  <c r="E60" i="7" s="1"/>
  <c r="G60" i="7" s="1"/>
  <c r="H60" i="7" s="1"/>
  <c r="G58" i="7"/>
  <c r="H58" i="7" s="1"/>
  <c r="G57" i="7"/>
  <c r="H57" i="7" s="1"/>
  <c r="G56" i="7"/>
  <c r="H56" i="7" s="1"/>
  <c r="G55" i="7"/>
  <c r="H55" i="7" s="1"/>
  <c r="G32" i="7"/>
  <c r="G31" i="7"/>
  <c r="H31" i="7" s="1"/>
  <c r="G30" i="7"/>
  <c r="E29" i="7"/>
  <c r="G29" i="7" s="1"/>
  <c r="E25" i="7"/>
  <c r="E33" i="7" s="1"/>
  <c r="G33" i="7" s="1"/>
  <c r="H33" i="7" s="1"/>
  <c r="E7" i="7"/>
  <c r="G7" i="7" s="1"/>
  <c r="E10" i="7"/>
  <c r="E13" i="7"/>
  <c r="E21" i="7" s="1"/>
  <c r="G21" i="7" s="1"/>
  <c r="H21" i="7" s="1"/>
  <c r="E14" i="7"/>
  <c r="G14" i="7" s="1"/>
  <c r="E17" i="7"/>
  <c r="E20" i="7"/>
  <c r="G20" i="7" s="1"/>
  <c r="H20" i="7" s="1"/>
  <c r="E34" i="7"/>
  <c r="E40" i="7"/>
  <c r="G40" i="7" s="1"/>
  <c r="H40" i="7" s="1"/>
  <c r="E46" i="7"/>
  <c r="E52" i="7"/>
  <c r="G52" i="7" s="1"/>
  <c r="H52" i="7" s="1"/>
  <c r="G54" i="7"/>
  <c r="H54" i="7" s="1"/>
  <c r="G53" i="7"/>
  <c r="H53" i="7" s="1"/>
  <c r="G51" i="7"/>
  <c r="G50" i="7"/>
  <c r="H50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39" i="7"/>
  <c r="H39" i="7"/>
  <c r="G38" i="7"/>
  <c r="H38" i="7" s="1"/>
  <c r="G37" i="7"/>
  <c r="H37" i="7"/>
  <c r="G36" i="7"/>
  <c r="H36" i="7" s="1"/>
  <c r="G35" i="7"/>
  <c r="H35" i="7"/>
  <c r="G34" i="7"/>
  <c r="H34" i="7" s="1"/>
  <c r="G28" i="7"/>
  <c r="H28" i="7"/>
  <c r="G27" i="7"/>
  <c r="H27" i="7" s="1"/>
  <c r="G26" i="7"/>
  <c r="H26" i="7"/>
  <c r="G24" i="7"/>
  <c r="H24" i="7"/>
  <c r="G23" i="7"/>
  <c r="H23" i="7" s="1"/>
  <c r="G22" i="7"/>
  <c r="H22" i="7"/>
  <c r="G19" i="7"/>
  <c r="H19" i="7" s="1"/>
  <c r="G18" i="7"/>
  <c r="H18" i="7"/>
  <c r="G17" i="7"/>
  <c r="H17" i="7" s="1"/>
  <c r="G16" i="7"/>
  <c r="H16" i="7"/>
  <c r="G15" i="7"/>
  <c r="H15" i="7" s="1"/>
  <c r="H14" i="7"/>
  <c r="G12" i="7"/>
  <c r="H12" i="7" s="1"/>
  <c r="G11" i="7"/>
  <c r="H11" i="7"/>
  <c r="G10" i="7"/>
  <c r="H10" i="7" s="1"/>
  <c r="G9" i="7"/>
  <c r="H9" i="7"/>
  <c r="G8" i="7"/>
  <c r="H8" i="7" s="1"/>
  <c r="H7" i="7"/>
  <c r="F21" i="10"/>
  <c r="G21" i="10"/>
  <c r="D13" i="10"/>
  <c r="D17" i="10" s="1"/>
  <c r="D23" i="10"/>
  <c r="F23" i="10" s="1"/>
  <c r="G23" i="10" s="1"/>
  <c r="D35" i="10"/>
  <c r="F35" i="10" s="1"/>
  <c r="G35" i="10" s="1"/>
  <c r="F39" i="10"/>
  <c r="G39" i="10" s="1"/>
  <c r="F38" i="10"/>
  <c r="G38" i="10" s="1"/>
  <c r="F37" i="10"/>
  <c r="G37" i="10" s="1"/>
  <c r="F36" i="10"/>
  <c r="G36" i="10" s="1"/>
  <c r="F34" i="10"/>
  <c r="G34" i="10" s="1"/>
  <c r="F33" i="10"/>
  <c r="G33" i="10" s="1"/>
  <c r="F32" i="10"/>
  <c r="G32" i="10" s="1"/>
  <c r="F31" i="10"/>
  <c r="G31" i="10" s="1"/>
  <c r="D30" i="10"/>
  <c r="E30" i="10"/>
  <c r="F30" i="10"/>
  <c r="G30" i="10" s="1"/>
  <c r="F29" i="10"/>
  <c r="G29" i="10" s="1"/>
  <c r="F28" i="10"/>
  <c r="F27" i="10"/>
  <c r="G27" i="10"/>
  <c r="E35" i="10"/>
  <c r="F41" i="10"/>
  <c r="G41" i="10" s="1"/>
  <c r="F42" i="10"/>
  <c r="G42" i="10" s="1"/>
  <c r="F26" i="10"/>
  <c r="G26" i="10" s="1"/>
  <c r="D25" i="10"/>
  <c r="F25" i="10" s="1"/>
  <c r="G25" i="10" s="1"/>
  <c r="E25" i="10"/>
  <c r="E13" i="10"/>
  <c r="E17" i="10" s="1"/>
  <c r="E23" i="10"/>
  <c r="F22" i="10"/>
  <c r="G22" i="10" s="1"/>
  <c r="F20" i="10"/>
  <c r="G20" i="10" s="1"/>
  <c r="F19" i="10"/>
  <c r="G19" i="10" s="1"/>
  <c r="F18" i="10"/>
  <c r="G18" i="10" s="1"/>
  <c r="F16" i="10"/>
  <c r="G16" i="10" s="1"/>
  <c r="F15" i="10"/>
  <c r="G15" i="10" s="1"/>
  <c r="F14" i="10"/>
  <c r="G14" i="10" s="1"/>
  <c r="F12" i="10"/>
  <c r="G12" i="10" s="1"/>
  <c r="F11" i="10"/>
  <c r="G11" i="10" s="1"/>
  <c r="F10" i="10"/>
  <c r="G10" i="10" s="1"/>
  <c r="F9" i="10"/>
  <c r="G9" i="10" s="1"/>
  <c r="F8" i="10"/>
  <c r="G8" i="10" s="1"/>
  <c r="D7" i="10"/>
  <c r="E7" i="10"/>
  <c r="F7" i="10"/>
  <c r="G7" i="10" s="1"/>
  <c r="F6" i="10"/>
  <c r="G6" i="10" s="1"/>
  <c r="F5" i="10"/>
  <c r="G5" i="10" s="1"/>
  <c r="E45" i="10"/>
  <c r="F44" i="10"/>
  <c r="G44" i="10" s="1"/>
  <c r="F43" i="10"/>
  <c r="G43" i="10"/>
  <c r="D45" i="10"/>
  <c r="F45" i="10" s="1"/>
  <c r="G45" i="10" s="1"/>
  <c r="F40" i="10"/>
  <c r="E68" i="9"/>
  <c r="G68" i="9" s="1"/>
  <c r="H68" i="9" s="1"/>
  <c r="D46" i="10"/>
  <c r="D47" i="10" s="1"/>
  <c r="E59" i="9"/>
  <c r="E64" i="9" s="1"/>
  <c r="E44" i="9"/>
  <c r="E53" i="9"/>
  <c r="G43" i="9"/>
  <c r="H43" i="9" s="1"/>
  <c r="G42" i="9"/>
  <c r="H42" i="9"/>
  <c r="E41" i="9"/>
  <c r="F41" i="9"/>
  <c r="F68" i="9"/>
  <c r="G67" i="9"/>
  <c r="H67" i="9" s="1"/>
  <c r="G66" i="9"/>
  <c r="H66" i="9" s="1"/>
  <c r="G65" i="9"/>
  <c r="H65" i="9" s="1"/>
  <c r="F59" i="9"/>
  <c r="F64" i="9" s="1"/>
  <c r="G63" i="9"/>
  <c r="H63" i="9" s="1"/>
  <c r="G62" i="9"/>
  <c r="H62" i="9" s="1"/>
  <c r="G61" i="9"/>
  <c r="H61" i="9" s="1"/>
  <c r="G60" i="9"/>
  <c r="H60" i="9" s="1"/>
  <c r="G58" i="9"/>
  <c r="H58" i="9"/>
  <c r="G57" i="9"/>
  <c r="H57" i="9" s="1"/>
  <c r="E56" i="9"/>
  <c r="F56" i="9"/>
  <c r="G56" i="9" s="1"/>
  <c r="H56" i="9" s="1"/>
  <c r="G54" i="9"/>
  <c r="H54" i="9" s="1"/>
  <c r="E50" i="9"/>
  <c r="G50" i="9"/>
  <c r="H50" i="9" s="1"/>
  <c r="F44" i="9"/>
  <c r="F50" i="9"/>
  <c r="F53" i="9"/>
  <c r="G52" i="9"/>
  <c r="H52" i="9" s="1"/>
  <c r="G51" i="9"/>
  <c r="H51" i="9"/>
  <c r="G49" i="9"/>
  <c r="H49" i="9" s="1"/>
  <c r="G48" i="9"/>
  <c r="H48" i="9"/>
  <c r="G47" i="9"/>
  <c r="H47" i="9" s="1"/>
  <c r="G46" i="9"/>
  <c r="G45" i="9"/>
  <c r="G40" i="9"/>
  <c r="H40" i="9" s="1"/>
  <c r="G39" i="9"/>
  <c r="H39" i="9"/>
  <c r="G38" i="9"/>
  <c r="H38" i="9" s="1"/>
  <c r="E36" i="9"/>
  <c r="F36" i="9"/>
  <c r="G36" i="9" s="1"/>
  <c r="H36" i="9" s="1"/>
  <c r="G35" i="9"/>
  <c r="H35" i="9" s="1"/>
  <c r="G34" i="9"/>
  <c r="H34" i="9"/>
  <c r="E33" i="9"/>
  <c r="F33" i="9"/>
  <c r="E24" i="9"/>
  <c r="E29" i="9"/>
  <c r="E32" i="9" s="1"/>
  <c r="F24" i="9"/>
  <c r="F32" i="9" s="1"/>
  <c r="F29" i="9"/>
  <c r="G31" i="9"/>
  <c r="H31" i="9"/>
  <c r="G30" i="9"/>
  <c r="H30" i="9" s="1"/>
  <c r="G28" i="9"/>
  <c r="H28" i="9"/>
  <c r="G27" i="9"/>
  <c r="H27" i="9" s="1"/>
  <c r="G26" i="9"/>
  <c r="H26" i="9"/>
  <c r="G25" i="9"/>
  <c r="H25" i="9" s="1"/>
  <c r="G24" i="9"/>
  <c r="H24" i="9"/>
  <c r="G23" i="9"/>
  <c r="H23" i="9" s="1"/>
  <c r="G22" i="9"/>
  <c r="H22" i="9"/>
  <c r="G21" i="9"/>
  <c r="H21" i="9" s="1"/>
  <c r="E6" i="9"/>
  <c r="E9" i="9"/>
  <c r="E12" i="9" s="1"/>
  <c r="E13" i="9"/>
  <c r="G13" i="9" s="1"/>
  <c r="H13" i="9" s="1"/>
  <c r="E16" i="9"/>
  <c r="E19" i="9"/>
  <c r="F6" i="9"/>
  <c r="G6" i="9" s="1"/>
  <c r="H6" i="9" s="1"/>
  <c r="F9" i="9"/>
  <c r="F13" i="9"/>
  <c r="F16" i="9"/>
  <c r="G16" i="9" s="1"/>
  <c r="H16" i="9" s="1"/>
  <c r="F19" i="9"/>
  <c r="G19" i="9" s="1"/>
  <c r="H19" i="9" s="1"/>
  <c r="G18" i="9"/>
  <c r="H18" i="9" s="1"/>
  <c r="G17" i="9"/>
  <c r="H17" i="9"/>
  <c r="G15" i="9"/>
  <c r="H15" i="9"/>
  <c r="G14" i="9"/>
  <c r="H14" i="9" s="1"/>
  <c r="G11" i="9"/>
  <c r="H11" i="9"/>
  <c r="G10" i="9"/>
  <c r="H10" i="9" s="1"/>
  <c r="G8" i="9"/>
  <c r="H8" i="9"/>
  <c r="G7" i="9"/>
  <c r="H7" i="9" s="1"/>
  <c r="G37" i="9"/>
  <c r="G55" i="9"/>
  <c r="F31" i="12"/>
  <c r="G31" i="12"/>
  <c r="F30" i="12"/>
  <c r="G30" i="12" s="1"/>
  <c r="D29" i="12"/>
  <c r="E29" i="12"/>
  <c r="F29" i="12" s="1"/>
  <c r="G29" i="12" s="1"/>
  <c r="F26" i="12"/>
  <c r="G26" i="12" s="1"/>
  <c r="F25" i="12"/>
  <c r="G25" i="12"/>
  <c r="D24" i="12"/>
  <c r="E24" i="12"/>
  <c r="F38" i="12"/>
  <c r="G38" i="12"/>
  <c r="F37" i="12"/>
  <c r="G37" i="12" s="1"/>
  <c r="F36" i="12"/>
  <c r="G36" i="12"/>
  <c r="F35" i="12"/>
  <c r="G35" i="12" s="1"/>
  <c r="D34" i="12"/>
  <c r="E34" i="12"/>
  <c r="F34" i="12" s="1"/>
  <c r="G34" i="12" s="1"/>
  <c r="D43" i="12"/>
  <c r="E43" i="12"/>
  <c r="F42" i="12"/>
  <c r="G42" i="12"/>
  <c r="F41" i="12"/>
  <c r="G41" i="12" s="1"/>
  <c r="F40" i="12"/>
  <c r="G40" i="12"/>
  <c r="F39" i="12"/>
  <c r="G39" i="12" s="1"/>
  <c r="F33" i="12"/>
  <c r="G33" i="12"/>
  <c r="F32" i="12"/>
  <c r="G32" i="12" s="1"/>
  <c r="F28" i="12"/>
  <c r="G28" i="12"/>
  <c r="D12" i="12"/>
  <c r="D16" i="12" s="1"/>
  <c r="D23" i="12" s="1"/>
  <c r="D22" i="12"/>
  <c r="F22" i="12" s="1"/>
  <c r="G22" i="12" s="1"/>
  <c r="E12" i="12"/>
  <c r="E16" i="12" s="1"/>
  <c r="E22" i="12"/>
  <c r="F21" i="12"/>
  <c r="G21" i="12" s="1"/>
  <c r="F20" i="12"/>
  <c r="G20" i="12" s="1"/>
  <c r="F19" i="12"/>
  <c r="G19" i="12" s="1"/>
  <c r="F18" i="12"/>
  <c r="G18" i="12" s="1"/>
  <c r="F17" i="12"/>
  <c r="G17" i="12" s="1"/>
  <c r="F15" i="12"/>
  <c r="G15" i="12" s="1"/>
  <c r="F14" i="12"/>
  <c r="G14" i="12" s="1"/>
  <c r="F13" i="12"/>
  <c r="G13" i="12" s="1"/>
  <c r="F11" i="12"/>
  <c r="G11" i="12" s="1"/>
  <c r="F10" i="12"/>
  <c r="G10" i="12" s="1"/>
  <c r="F9" i="12"/>
  <c r="G9" i="12" s="1"/>
  <c r="F8" i="12"/>
  <c r="G8" i="12" s="1"/>
  <c r="F7" i="12"/>
  <c r="G7" i="12" s="1"/>
  <c r="D6" i="12"/>
  <c r="E6" i="12"/>
  <c r="F6" i="12"/>
  <c r="G6" i="12" s="1"/>
  <c r="F5" i="12"/>
  <c r="G5" i="12" s="1"/>
  <c r="F4" i="12"/>
  <c r="G4" i="12" s="1"/>
  <c r="F27" i="12"/>
  <c r="E69" i="11"/>
  <c r="D44" i="12"/>
  <c r="D45" i="12" s="1"/>
  <c r="G25" i="11"/>
  <c r="H25" i="11" s="1"/>
  <c r="G26" i="11"/>
  <c r="G27" i="11"/>
  <c r="F24" i="11"/>
  <c r="F32" i="11" s="1"/>
  <c r="G28" i="11"/>
  <c r="H28" i="11" s="1"/>
  <c r="E24" i="11"/>
  <c r="F29" i="11"/>
  <c r="E29" i="11"/>
  <c r="G29" i="11" s="1"/>
  <c r="H29" i="11" s="1"/>
  <c r="G38" i="11"/>
  <c r="H38" i="11" s="1"/>
  <c r="F69" i="11"/>
  <c r="G68" i="11"/>
  <c r="H68" i="11"/>
  <c r="G67" i="11"/>
  <c r="H67" i="11" s="1"/>
  <c r="G66" i="11"/>
  <c r="H66" i="11"/>
  <c r="E60" i="11"/>
  <c r="E65" i="11" s="1"/>
  <c r="G65" i="11" s="1"/>
  <c r="H65" i="11" s="1"/>
  <c r="F60" i="11"/>
  <c r="G60" i="11" s="1"/>
  <c r="H60" i="11" s="1"/>
  <c r="F65" i="11"/>
  <c r="G59" i="11"/>
  <c r="H59" i="11" s="1"/>
  <c r="G58" i="11"/>
  <c r="H58" i="11"/>
  <c r="E57" i="11"/>
  <c r="F57" i="11"/>
  <c r="G55" i="11"/>
  <c r="H55" i="11"/>
  <c r="E51" i="11"/>
  <c r="E42" i="11"/>
  <c r="E45" i="11"/>
  <c r="G45" i="11" s="1"/>
  <c r="H45" i="11" s="1"/>
  <c r="E54" i="11"/>
  <c r="F42" i="11"/>
  <c r="F45" i="11"/>
  <c r="F51" i="11"/>
  <c r="G51" i="11" s="1"/>
  <c r="H51" i="11" s="1"/>
  <c r="G50" i="11"/>
  <c r="H50" i="11" s="1"/>
  <c r="G49" i="11"/>
  <c r="H49" i="11"/>
  <c r="G48" i="11"/>
  <c r="H48" i="11" s="1"/>
  <c r="G41" i="11"/>
  <c r="H41" i="11"/>
  <c r="G40" i="11"/>
  <c r="H40" i="11" s="1"/>
  <c r="G23" i="11"/>
  <c r="H23" i="11"/>
  <c r="G22" i="11"/>
  <c r="H22" i="11" s="1"/>
  <c r="E7" i="11"/>
  <c r="E10" i="11"/>
  <c r="E13" i="11" s="1"/>
  <c r="E14" i="11"/>
  <c r="G14" i="11" s="1"/>
  <c r="H14" i="11" s="1"/>
  <c r="E17" i="11"/>
  <c r="F7" i="11"/>
  <c r="G7" i="11" s="1"/>
  <c r="H7" i="11" s="1"/>
  <c r="F10" i="11"/>
  <c r="F13" i="11" s="1"/>
  <c r="F21" i="11" s="1"/>
  <c r="F14" i="11"/>
  <c r="F17" i="11"/>
  <c r="F20" i="11"/>
  <c r="H27" i="11"/>
  <c r="G34" i="11"/>
  <c r="H34" i="11" s="1"/>
  <c r="G64" i="11"/>
  <c r="H64" i="11" s="1"/>
  <c r="G53" i="11"/>
  <c r="H53" i="11" s="1"/>
  <c r="G47" i="11"/>
  <c r="H47" i="11" s="1"/>
  <c r="G44" i="11"/>
  <c r="H44" i="11" s="1"/>
  <c r="G35" i="11"/>
  <c r="H35" i="11" s="1"/>
  <c r="E36" i="11"/>
  <c r="G36" i="11" s="1"/>
  <c r="H36" i="11" s="1"/>
  <c r="F36" i="11"/>
  <c r="E33" i="11"/>
  <c r="F33" i="11"/>
  <c r="G33" i="11"/>
  <c r="H33" i="11" s="1"/>
  <c r="G63" i="11"/>
  <c r="H63" i="11" s="1"/>
  <c r="G62" i="11"/>
  <c r="H62" i="11" s="1"/>
  <c r="G61" i="11"/>
  <c r="H61" i="11" s="1"/>
  <c r="G52" i="11"/>
  <c r="H52" i="11" s="1"/>
  <c r="G46" i="11"/>
  <c r="H46" i="11" s="1"/>
  <c r="G43" i="11"/>
  <c r="H43" i="11" s="1"/>
  <c r="G37" i="11"/>
  <c r="H37" i="11" s="1"/>
  <c r="G30" i="11"/>
  <c r="H30" i="11" s="1"/>
  <c r="H26" i="11"/>
  <c r="G39" i="11"/>
  <c r="G18" i="11"/>
  <c r="H18" i="11" s="1"/>
  <c r="G31" i="11"/>
  <c r="H31" i="11"/>
  <c r="G19" i="11"/>
  <c r="H19" i="11" s="1"/>
  <c r="G16" i="11"/>
  <c r="H16" i="11"/>
  <c r="G15" i="11"/>
  <c r="H15" i="11" s="1"/>
  <c r="G12" i="11"/>
  <c r="H12" i="11"/>
  <c r="G11" i="11"/>
  <c r="H11" i="11" s="1"/>
  <c r="G9" i="11"/>
  <c r="H9" i="11"/>
  <c r="G8" i="11"/>
  <c r="H8" i="11" s="1"/>
  <c r="G56" i="11"/>
  <c r="D43" i="14"/>
  <c r="E43" i="14"/>
  <c r="F43" i="14"/>
  <c r="G43" i="14" s="1"/>
  <c r="F25" i="14"/>
  <c r="G25" i="14" s="1"/>
  <c r="E34" i="14"/>
  <c r="E29" i="14"/>
  <c r="E24" i="14"/>
  <c r="E12" i="14"/>
  <c r="E16" i="14" s="1"/>
  <c r="E23" i="14" s="1"/>
  <c r="E22" i="14"/>
  <c r="E6" i="14"/>
  <c r="F31" i="14"/>
  <c r="F30" i="14"/>
  <c r="G30" i="14" s="1"/>
  <c r="D29" i="14"/>
  <c r="F29" i="14"/>
  <c r="G29" i="14" s="1"/>
  <c r="F26" i="14"/>
  <c r="G26" i="14" s="1"/>
  <c r="D24" i="14"/>
  <c r="F38" i="14"/>
  <c r="G38" i="14"/>
  <c r="F37" i="14"/>
  <c r="G37" i="14" s="1"/>
  <c r="F36" i="14"/>
  <c r="G36" i="14"/>
  <c r="F35" i="14"/>
  <c r="G35" i="14" s="1"/>
  <c r="D34" i="14"/>
  <c r="F34" i="14"/>
  <c r="G34" i="14" s="1"/>
  <c r="F42" i="14"/>
  <c r="G42" i="14" s="1"/>
  <c r="F41" i="14"/>
  <c r="G41" i="14" s="1"/>
  <c r="F40" i="14"/>
  <c r="G40" i="14" s="1"/>
  <c r="F39" i="14"/>
  <c r="G39" i="14" s="1"/>
  <c r="F33" i="14"/>
  <c r="G33" i="14" s="1"/>
  <c r="F32" i="14"/>
  <c r="G32" i="14" s="1"/>
  <c r="F28" i="14"/>
  <c r="G28" i="14" s="1"/>
  <c r="D12" i="14"/>
  <c r="D16" i="14" s="1"/>
  <c r="D22" i="14"/>
  <c r="F22" i="14" s="1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5" i="14"/>
  <c r="G15" i="14" s="1"/>
  <c r="F14" i="14"/>
  <c r="G14" i="14" s="1"/>
  <c r="F13" i="14"/>
  <c r="G13" i="14" s="1"/>
  <c r="F11" i="14"/>
  <c r="G11" i="14" s="1"/>
  <c r="F10" i="14"/>
  <c r="G10" i="14" s="1"/>
  <c r="F9" i="14"/>
  <c r="G9" i="14" s="1"/>
  <c r="F8" i="14"/>
  <c r="G8" i="14" s="1"/>
  <c r="F7" i="14"/>
  <c r="G7" i="14" s="1"/>
  <c r="D6" i="14"/>
  <c r="F6" i="14" s="1"/>
  <c r="G6" i="14" s="1"/>
  <c r="F5" i="14"/>
  <c r="G5" i="14" s="1"/>
  <c r="F4" i="14"/>
  <c r="G4" i="14"/>
  <c r="F27" i="14"/>
  <c r="E69" i="13"/>
  <c r="D44" i="14" s="1"/>
  <c r="D45" i="14" s="1"/>
  <c r="F69" i="13"/>
  <c r="G39" i="13"/>
  <c r="H39" i="13"/>
  <c r="E36" i="13"/>
  <c r="F36" i="13"/>
  <c r="E29" i="13"/>
  <c r="F60" i="13"/>
  <c r="F65" i="13" s="1"/>
  <c r="F57" i="13"/>
  <c r="F42" i="13"/>
  <c r="F45" i="13"/>
  <c r="F54" i="13" s="1"/>
  <c r="F51" i="13"/>
  <c r="F33" i="13"/>
  <c r="F24" i="13"/>
  <c r="F32" i="13" s="1"/>
  <c r="F29" i="13"/>
  <c r="F7" i="13"/>
  <c r="F10" i="13"/>
  <c r="F13" i="13" s="1"/>
  <c r="F14" i="13"/>
  <c r="F17" i="13"/>
  <c r="G25" i="13"/>
  <c r="G26" i="13"/>
  <c r="G27" i="13"/>
  <c r="H27" i="13" s="1"/>
  <c r="G28" i="13"/>
  <c r="E24" i="13"/>
  <c r="E32" i="13"/>
  <c r="G38" i="13"/>
  <c r="H38" i="13" s="1"/>
  <c r="G68" i="13"/>
  <c r="H68" i="13"/>
  <c r="G67" i="13"/>
  <c r="H67" i="13" s="1"/>
  <c r="G66" i="13"/>
  <c r="H66" i="13"/>
  <c r="E60" i="13"/>
  <c r="E65" i="13" s="1"/>
  <c r="G59" i="13"/>
  <c r="H59" i="13"/>
  <c r="G58" i="13"/>
  <c r="H58" i="13" s="1"/>
  <c r="E57" i="13"/>
  <c r="G57" i="13"/>
  <c r="H57" i="13" s="1"/>
  <c r="G55" i="13"/>
  <c r="H55" i="13" s="1"/>
  <c r="E51" i="13"/>
  <c r="E42" i="13"/>
  <c r="E45" i="13"/>
  <c r="E54" i="13" s="1"/>
  <c r="G50" i="13"/>
  <c r="H50" i="13" s="1"/>
  <c r="G49" i="13"/>
  <c r="H49" i="13" s="1"/>
  <c r="G48" i="13"/>
  <c r="H48" i="13" s="1"/>
  <c r="G41" i="13"/>
  <c r="H41" i="13" s="1"/>
  <c r="G40" i="13"/>
  <c r="H40" i="13" s="1"/>
  <c r="H28" i="13"/>
  <c r="G23" i="13"/>
  <c r="H23" i="13"/>
  <c r="G22" i="13"/>
  <c r="H22" i="13" s="1"/>
  <c r="E7" i="13"/>
  <c r="G7" i="13"/>
  <c r="H7" i="13" s="1"/>
  <c r="E10" i="13"/>
  <c r="E13" i="13" s="1"/>
  <c r="E14" i="13"/>
  <c r="E17" i="13"/>
  <c r="E20" i="13"/>
  <c r="G34" i="13"/>
  <c r="H34" i="13" s="1"/>
  <c r="G64" i="13"/>
  <c r="H64" i="13"/>
  <c r="G53" i="13"/>
  <c r="H53" i="13" s="1"/>
  <c r="G47" i="13"/>
  <c r="H47" i="13"/>
  <c r="G44" i="13"/>
  <c r="H44" i="13" s="1"/>
  <c r="G35" i="13"/>
  <c r="H35" i="13"/>
  <c r="G42" i="13"/>
  <c r="H42" i="13" s="1"/>
  <c r="E33" i="13"/>
  <c r="G33" i="13"/>
  <c r="H33" i="13" s="1"/>
  <c r="G63" i="13"/>
  <c r="H63" i="13" s="1"/>
  <c r="G62" i="13"/>
  <c r="H62" i="13" s="1"/>
  <c r="G61" i="13"/>
  <c r="H61" i="13" s="1"/>
  <c r="G52" i="13"/>
  <c r="H52" i="13" s="1"/>
  <c r="G46" i="13"/>
  <c r="H46" i="13" s="1"/>
  <c r="G43" i="13"/>
  <c r="H43" i="13" s="1"/>
  <c r="G37" i="13"/>
  <c r="H37" i="13" s="1"/>
  <c r="G30" i="13"/>
  <c r="H30" i="13" s="1"/>
  <c r="H26" i="13"/>
  <c r="G18" i="13"/>
  <c r="H18" i="13" s="1"/>
  <c r="G31" i="13"/>
  <c r="H31" i="13"/>
  <c r="G29" i="13"/>
  <c r="H29" i="13" s="1"/>
  <c r="G19" i="13"/>
  <c r="H19" i="13"/>
  <c r="G16" i="13"/>
  <c r="H16" i="13" s="1"/>
  <c r="G15" i="13"/>
  <c r="H15" i="13" s="1"/>
  <c r="G12" i="13"/>
  <c r="H12" i="13" s="1"/>
  <c r="G11" i="13"/>
  <c r="H11" i="13" s="1"/>
  <c r="G9" i="13"/>
  <c r="H9" i="13" s="1"/>
  <c r="G8" i="13"/>
  <c r="H8" i="13" s="1"/>
  <c r="G56" i="13"/>
  <c r="F31" i="15"/>
  <c r="F30" i="15"/>
  <c r="G30" i="15" s="1"/>
  <c r="E29" i="15"/>
  <c r="F29" i="15" s="1"/>
  <c r="G29" i="15" s="1"/>
  <c r="D29" i="15"/>
  <c r="D45" i="15"/>
  <c r="E45" i="15"/>
  <c r="E36" i="15"/>
  <c r="E24" i="15"/>
  <c r="E12" i="15"/>
  <c r="E16" i="15" s="1"/>
  <c r="E22" i="15"/>
  <c r="E6" i="15"/>
  <c r="F44" i="15"/>
  <c r="G44" i="15"/>
  <c r="F43" i="15"/>
  <c r="G43" i="15" s="1"/>
  <c r="F42" i="15"/>
  <c r="G42" i="15"/>
  <c r="F41" i="15"/>
  <c r="G41" i="15" s="1"/>
  <c r="F40" i="15"/>
  <c r="G40" i="15"/>
  <c r="F39" i="15"/>
  <c r="G39" i="15" s="1"/>
  <c r="F38" i="15"/>
  <c r="G38" i="15"/>
  <c r="F37" i="15"/>
  <c r="G37" i="15" s="1"/>
  <c r="D36" i="15"/>
  <c r="F36" i="15"/>
  <c r="G36" i="15" s="1"/>
  <c r="F35" i="15"/>
  <c r="G35" i="15" s="1"/>
  <c r="F34" i="15"/>
  <c r="G34" i="15" s="1"/>
  <c r="F33" i="15"/>
  <c r="F32" i="15"/>
  <c r="G32" i="15"/>
  <c r="F28" i="15"/>
  <c r="G28" i="15" s="1"/>
  <c r="F27" i="15"/>
  <c r="F26" i="15"/>
  <c r="G26" i="15" s="1"/>
  <c r="F25" i="15"/>
  <c r="G25" i="15" s="1"/>
  <c r="D24" i="15"/>
  <c r="F24" i="15" s="1"/>
  <c r="G24" i="15" s="1"/>
  <c r="D12" i="15"/>
  <c r="D16" i="15"/>
  <c r="D23" i="15" s="1"/>
  <c r="D22" i="15"/>
  <c r="F22" i="15" s="1"/>
  <c r="G22" i="15" s="1"/>
  <c r="F21" i="15"/>
  <c r="G21" i="15" s="1"/>
  <c r="F20" i="15"/>
  <c r="G20" i="15" s="1"/>
  <c r="F19" i="15"/>
  <c r="G19" i="15" s="1"/>
  <c r="F18" i="15"/>
  <c r="G18" i="15" s="1"/>
  <c r="F17" i="15"/>
  <c r="G17" i="15" s="1"/>
  <c r="F15" i="15"/>
  <c r="G15" i="15" s="1"/>
  <c r="F14" i="15"/>
  <c r="G14" i="15" s="1"/>
  <c r="F13" i="15"/>
  <c r="G13" i="15" s="1"/>
  <c r="F12" i="15"/>
  <c r="G12" i="15" s="1"/>
  <c r="F11" i="15"/>
  <c r="G11" i="15" s="1"/>
  <c r="F10" i="15"/>
  <c r="G10" i="15" s="1"/>
  <c r="F9" i="15"/>
  <c r="G9" i="15" s="1"/>
  <c r="F8" i="15"/>
  <c r="G8" i="15" s="1"/>
  <c r="F7" i="15"/>
  <c r="G7" i="15" s="1"/>
  <c r="D6" i="15"/>
  <c r="F6" i="15" s="1"/>
  <c r="G6" i="15" s="1"/>
  <c r="F5" i="15"/>
  <c r="G5" i="15"/>
  <c r="F4" i="15"/>
  <c r="G4" i="15" s="1"/>
  <c r="E71" i="16"/>
  <c r="F71" i="16"/>
  <c r="G71" i="16" s="1"/>
  <c r="H71" i="16" s="1"/>
  <c r="G42" i="16"/>
  <c r="G41" i="16"/>
  <c r="F40" i="16"/>
  <c r="E40" i="16"/>
  <c r="H41" i="16"/>
  <c r="E44" i="16"/>
  <c r="E47" i="16"/>
  <c r="E53" i="16"/>
  <c r="E56" i="16" s="1"/>
  <c r="F62" i="16"/>
  <c r="F67" i="16" s="1"/>
  <c r="F59" i="16"/>
  <c r="F44" i="16"/>
  <c r="F47" i="16"/>
  <c r="G47" i="16" s="1"/>
  <c r="H47" i="16" s="1"/>
  <c r="F53" i="16"/>
  <c r="F36" i="16"/>
  <c r="F33" i="16"/>
  <c r="F24" i="16"/>
  <c r="F32" i="16" s="1"/>
  <c r="F29" i="16"/>
  <c r="F7" i="16"/>
  <c r="F10" i="16"/>
  <c r="F13" i="16" s="1"/>
  <c r="F21" i="16" s="1"/>
  <c r="F14" i="16"/>
  <c r="F17" i="16"/>
  <c r="F20" i="16"/>
  <c r="G70" i="16"/>
  <c r="H70" i="16" s="1"/>
  <c r="G69" i="16"/>
  <c r="H69" i="16" s="1"/>
  <c r="G68" i="16"/>
  <c r="H68" i="16" s="1"/>
  <c r="E62" i="16"/>
  <c r="E67" i="16" s="1"/>
  <c r="G66" i="16"/>
  <c r="H66" i="16" s="1"/>
  <c r="G65" i="16"/>
  <c r="H65" i="16" s="1"/>
  <c r="G64" i="16"/>
  <c r="H64" i="16" s="1"/>
  <c r="G63" i="16"/>
  <c r="H63" i="16" s="1"/>
  <c r="G62" i="16"/>
  <c r="H62" i="16" s="1"/>
  <c r="G61" i="16"/>
  <c r="H61" i="16" s="1"/>
  <c r="G60" i="16"/>
  <c r="H60" i="16" s="1"/>
  <c r="E59" i="16"/>
  <c r="G59" i="16" s="1"/>
  <c r="H59" i="16" s="1"/>
  <c r="G58" i="16"/>
  <c r="G57" i="16"/>
  <c r="H57" i="16" s="1"/>
  <c r="G55" i="16"/>
  <c r="H55" i="16" s="1"/>
  <c r="G54" i="16"/>
  <c r="H54" i="16" s="1"/>
  <c r="G53" i="16"/>
  <c r="H53" i="16" s="1"/>
  <c r="G52" i="16"/>
  <c r="H52" i="16" s="1"/>
  <c r="G51" i="16"/>
  <c r="H51" i="16" s="1"/>
  <c r="G50" i="16"/>
  <c r="H50" i="16" s="1"/>
  <c r="G49" i="16"/>
  <c r="H49" i="16" s="1"/>
  <c r="G48" i="16"/>
  <c r="H48" i="16" s="1"/>
  <c r="G46" i="16"/>
  <c r="H46" i="16" s="1"/>
  <c r="G45" i="16"/>
  <c r="H45" i="16" s="1"/>
  <c r="G43" i="16"/>
  <c r="H43" i="16" s="1"/>
  <c r="G39" i="16"/>
  <c r="H39" i="16"/>
  <c r="G38" i="16"/>
  <c r="H38" i="16" s="1"/>
  <c r="G37" i="16"/>
  <c r="H37" i="16"/>
  <c r="E36" i="16"/>
  <c r="G36" i="16" s="1"/>
  <c r="H36" i="16" s="1"/>
  <c r="G35" i="16"/>
  <c r="H35" i="16" s="1"/>
  <c r="G34" i="16"/>
  <c r="H34" i="16" s="1"/>
  <c r="E33" i="16"/>
  <c r="E24" i="16"/>
  <c r="E29" i="16"/>
  <c r="E32" i="16" s="1"/>
  <c r="G31" i="16"/>
  <c r="H31" i="16" s="1"/>
  <c r="G30" i="16"/>
  <c r="H30" i="16" s="1"/>
  <c r="G28" i="16"/>
  <c r="H28" i="16" s="1"/>
  <c r="G27" i="16"/>
  <c r="H27" i="16" s="1"/>
  <c r="G26" i="16"/>
  <c r="H26" i="16" s="1"/>
  <c r="G25" i="16"/>
  <c r="H25" i="16" s="1"/>
  <c r="G23" i="16"/>
  <c r="H23" i="16" s="1"/>
  <c r="G22" i="16"/>
  <c r="H22" i="16" s="1"/>
  <c r="E7" i="16"/>
  <c r="E10" i="16"/>
  <c r="G10" i="16" s="1"/>
  <c r="H10" i="16" s="1"/>
  <c r="E13" i="16"/>
  <c r="G13" i="16" s="1"/>
  <c r="H13" i="16" s="1"/>
  <c r="E14" i="16"/>
  <c r="E17" i="16"/>
  <c r="G19" i="16"/>
  <c r="H19" i="16" s="1"/>
  <c r="G18" i="16"/>
  <c r="H18" i="16" s="1"/>
  <c r="G16" i="16"/>
  <c r="H16" i="16" s="1"/>
  <c r="G15" i="16"/>
  <c r="H15" i="16" s="1"/>
  <c r="G14" i="16"/>
  <c r="H14" i="16" s="1"/>
  <c r="G12" i="16"/>
  <c r="H12" i="16" s="1"/>
  <c r="G11" i="16"/>
  <c r="H11" i="16" s="1"/>
  <c r="G9" i="16"/>
  <c r="H9" i="16" s="1"/>
  <c r="G8" i="16"/>
  <c r="H8" i="16" s="1"/>
  <c r="E41" i="21"/>
  <c r="G35" i="21"/>
  <c r="H35" i="21" s="1"/>
  <c r="G82" i="21"/>
  <c r="H82" i="21" s="1"/>
  <c r="G46" i="21"/>
  <c r="H46" i="21" s="1"/>
  <c r="F24" i="21"/>
  <c r="F25" i="21" s="1"/>
  <c r="G20" i="21"/>
  <c r="H20" i="21" s="1"/>
  <c r="G11" i="21"/>
  <c r="H11" i="21" s="1"/>
  <c r="F54" i="22"/>
  <c r="G54" i="22" s="1"/>
  <c r="F39" i="22"/>
  <c r="G39" i="22" s="1"/>
  <c r="F34" i="22"/>
  <c r="G34" i="22" s="1"/>
  <c r="F16" i="22"/>
  <c r="G16" i="22" s="1"/>
  <c r="E24" i="21"/>
  <c r="G24" i="21" s="1"/>
  <c r="H24" i="21" s="1"/>
  <c r="E31" i="6"/>
  <c r="G31" i="6" s="1"/>
  <c r="H31" i="6" s="1"/>
  <c r="G17" i="16"/>
  <c r="H17" i="16" s="1"/>
  <c r="G17" i="13"/>
  <c r="H17" i="13" s="1"/>
  <c r="G17" i="11"/>
  <c r="H17" i="11" s="1"/>
  <c r="G42" i="11"/>
  <c r="H42" i="11" s="1"/>
  <c r="G44" i="9"/>
  <c r="G75" i="17"/>
  <c r="H75" i="17" s="1"/>
  <c r="G16" i="8"/>
  <c r="H16" i="8" s="1"/>
  <c r="F16" i="20"/>
  <c r="F26" i="20" s="1"/>
  <c r="D51" i="24"/>
  <c r="F51" i="24" s="1"/>
  <c r="G51" i="24" s="1"/>
  <c r="E71" i="23"/>
  <c r="F71" i="23"/>
  <c r="G57" i="23"/>
  <c r="H57" i="23" s="1"/>
  <c r="G7" i="23"/>
  <c r="H7" i="23" s="1"/>
  <c r="G16" i="23"/>
  <c r="H16" i="23" s="1"/>
  <c r="G77" i="23"/>
  <c r="H77" i="23" s="1"/>
  <c r="D16" i="24"/>
  <c r="F12" i="24"/>
  <c r="G12" i="24" s="1"/>
  <c r="F11" i="24"/>
  <c r="G11" i="24" s="1"/>
  <c r="D50" i="24"/>
  <c r="D53" i="24" s="1"/>
  <c r="F16" i="24"/>
  <c r="G16" i="24" s="1"/>
  <c r="T56" i="25"/>
  <c r="V56" i="25"/>
  <c r="I22" i="25"/>
  <c r="I23" i="25" s="1"/>
  <c r="E70" i="25"/>
  <c r="H39" i="25"/>
  <c r="J13" i="25"/>
  <c r="J39" i="25"/>
  <c r="G22" i="25"/>
  <c r="G23" i="25" s="1"/>
  <c r="K70" i="25"/>
  <c r="E13" i="25"/>
  <c r="E22" i="25"/>
  <c r="E39" i="25"/>
  <c r="K13" i="25"/>
  <c r="K22" i="25"/>
  <c r="F13" i="25"/>
  <c r="F22" i="25"/>
  <c r="F39" i="25"/>
  <c r="J70" i="25"/>
  <c r="H70" i="25"/>
  <c r="H13" i="25"/>
  <c r="P24" i="25"/>
  <c r="P51" i="25" s="1"/>
  <c r="P56" i="25" s="1"/>
  <c r="S56" i="25"/>
  <c r="F52" i="27"/>
  <c r="G52" i="27" s="1"/>
  <c r="F34" i="27"/>
  <c r="G34" i="27" s="1"/>
  <c r="E71" i="26"/>
  <c r="G53" i="26"/>
  <c r="E24" i="26"/>
  <c r="E15" i="26"/>
  <c r="E25" i="26" s="1"/>
  <c r="H53" i="26"/>
  <c r="D23" i="27"/>
  <c r="F23" i="27" s="1"/>
  <c r="G23" i="27" s="1"/>
  <c r="F16" i="27"/>
  <c r="G16" i="27" s="1"/>
  <c r="F12" i="27"/>
  <c r="G12" i="27" s="1"/>
  <c r="F22" i="27"/>
  <c r="G22" i="27" s="1"/>
  <c r="G7" i="26"/>
  <c r="H7" i="26"/>
  <c r="G16" i="26"/>
  <c r="H16" i="26" s="1"/>
  <c r="G57" i="26"/>
  <c r="H57" i="26" s="1"/>
  <c r="H73" i="32" l="1"/>
  <c r="F53" i="33"/>
  <c r="G53" i="33" s="1"/>
  <c r="D50" i="33"/>
  <c r="E52" i="33"/>
  <c r="E7" i="33"/>
  <c r="E50" i="33" s="1"/>
  <c r="G49" i="33"/>
  <c r="F31" i="33"/>
  <c r="G31" i="33" s="1"/>
  <c r="H6" i="32"/>
  <c r="H10" i="32"/>
  <c r="H33" i="32"/>
  <c r="H53" i="32"/>
  <c r="F23" i="32"/>
  <c r="H19" i="32"/>
  <c r="G33" i="32"/>
  <c r="G15" i="32"/>
  <c r="G53" i="32"/>
  <c r="F37" i="32"/>
  <c r="E78" i="32"/>
  <c r="E37" i="32"/>
  <c r="F28" i="33"/>
  <c r="G28" i="33" s="1"/>
  <c r="G37" i="32"/>
  <c r="G19" i="32"/>
  <c r="F44" i="33"/>
  <c r="G44" i="33" s="1"/>
  <c r="F40" i="33"/>
  <c r="G40" i="33" s="1"/>
  <c r="F35" i="33"/>
  <c r="G35" i="33" s="1"/>
  <c r="F25" i="33"/>
  <c r="G25" i="33" s="1"/>
  <c r="E51" i="33"/>
  <c r="F52" i="33"/>
  <c r="G52" i="33" s="1"/>
  <c r="F21" i="33"/>
  <c r="G21" i="33" s="1"/>
  <c r="F4" i="33"/>
  <c r="G4" i="33" s="1"/>
  <c r="G57" i="32"/>
  <c r="G44" i="32"/>
  <c r="G38" i="32"/>
  <c r="G27" i="32"/>
  <c r="G10" i="32"/>
  <c r="G49" i="32"/>
  <c r="G70" i="32"/>
  <c r="G41" i="32"/>
  <c r="F14" i="32"/>
  <c r="F24" i="32" s="1"/>
  <c r="F67" i="32"/>
  <c r="F79" i="32" s="1"/>
  <c r="G6" i="32"/>
  <c r="D51" i="33"/>
  <c r="F14" i="33"/>
  <c r="G14" i="33" s="1"/>
  <c r="E14" i="32"/>
  <c r="E23" i="32"/>
  <c r="H23" i="32" s="1"/>
  <c r="G73" i="32"/>
  <c r="K23" i="25"/>
  <c r="J23" i="25"/>
  <c r="F23" i="22"/>
  <c r="G23" i="22" s="1"/>
  <c r="S58" i="25"/>
  <c r="S60" i="25" s="1"/>
  <c r="H82" i="25"/>
  <c r="G65" i="13"/>
  <c r="H65" i="13" s="1"/>
  <c r="E25" i="20"/>
  <c r="G25" i="20" s="1"/>
  <c r="H25" i="20" s="1"/>
  <c r="G21" i="20"/>
  <c r="H21" i="20" s="1"/>
  <c r="G41" i="26"/>
  <c r="H41" i="26" s="1"/>
  <c r="G28" i="26"/>
  <c r="H28" i="26" s="1"/>
  <c r="E50" i="27"/>
  <c r="E53" i="27" s="1"/>
  <c r="F53" i="27" s="1"/>
  <c r="G53" i="27" s="1"/>
  <c r="G28" i="23"/>
  <c r="H28" i="23" s="1"/>
  <c r="G71" i="23"/>
  <c r="H71" i="23" s="1"/>
  <c r="G10" i="13"/>
  <c r="H10" i="13" s="1"/>
  <c r="G24" i="16"/>
  <c r="H24" i="16" s="1"/>
  <c r="G67" i="16"/>
  <c r="H67" i="16" s="1"/>
  <c r="F56" i="16"/>
  <c r="G54" i="13"/>
  <c r="H54" i="13" s="1"/>
  <c r="E24" i="10"/>
  <c r="F54" i="18"/>
  <c r="G54" i="18" s="1"/>
  <c r="H49" i="17"/>
  <c r="G48" i="17"/>
  <c r="H48" i="17" s="1"/>
  <c r="G77" i="26"/>
  <c r="H77" i="26" s="1"/>
  <c r="F6" i="27"/>
  <c r="G6" i="27" s="1"/>
  <c r="G16" i="20"/>
  <c r="H16" i="20" s="1"/>
  <c r="G12" i="6"/>
  <c r="H12" i="6" s="1"/>
  <c r="G73" i="21"/>
  <c r="H73" i="21" s="1"/>
  <c r="F12" i="22"/>
  <c r="G12" i="22" s="1"/>
  <c r="G28" i="21"/>
  <c r="H28" i="21" s="1"/>
  <c r="E20" i="16"/>
  <c r="G7" i="16"/>
  <c r="H7" i="16" s="1"/>
  <c r="G29" i="16"/>
  <c r="H29" i="16" s="1"/>
  <c r="G24" i="13"/>
  <c r="H24" i="13" s="1"/>
  <c r="G36" i="13"/>
  <c r="H36" i="13" s="1"/>
  <c r="F24" i="14"/>
  <c r="G24" i="14" s="1"/>
  <c r="E20" i="11"/>
  <c r="G20" i="11" s="1"/>
  <c r="H20" i="11" s="1"/>
  <c r="G57" i="11"/>
  <c r="H57" i="11" s="1"/>
  <c r="G69" i="11"/>
  <c r="H69" i="11" s="1"/>
  <c r="E32" i="11"/>
  <c r="G32" i="11" s="1"/>
  <c r="H32" i="11" s="1"/>
  <c r="G24" i="11"/>
  <c r="H24" i="11" s="1"/>
  <c r="F43" i="12"/>
  <c r="G43" i="12" s="1"/>
  <c r="F24" i="12"/>
  <c r="G24" i="12" s="1"/>
  <c r="G41" i="9"/>
  <c r="H41" i="9" s="1"/>
  <c r="G59" i="7"/>
  <c r="H59" i="7" s="1"/>
  <c r="G80" i="20"/>
  <c r="H80" i="20" s="1"/>
  <c r="E65" i="20"/>
  <c r="G65" i="20" s="1"/>
  <c r="H65" i="20" s="1"/>
  <c r="G29" i="20"/>
  <c r="H29" i="20" s="1"/>
  <c r="F24" i="17"/>
  <c r="G24" i="17" s="1"/>
  <c r="H24" i="17" s="1"/>
  <c r="E15" i="17"/>
  <c r="E15" i="21"/>
  <c r="G11" i="23"/>
  <c r="H11" i="23" s="1"/>
  <c r="F34" i="24"/>
  <c r="G34" i="24" s="1"/>
  <c r="E23" i="24"/>
  <c r="F24" i="26"/>
  <c r="G24" i="26" s="1"/>
  <c r="H24" i="26" s="1"/>
  <c r="F30" i="27"/>
  <c r="G30" i="27" s="1"/>
  <c r="E50" i="31"/>
  <c r="E53" i="31" s="1"/>
  <c r="F23" i="19"/>
  <c r="G23" i="19" s="1"/>
  <c r="G55" i="21"/>
  <c r="H55" i="21" s="1"/>
  <c r="G32" i="16"/>
  <c r="H32" i="16" s="1"/>
  <c r="F45" i="15"/>
  <c r="G45" i="15" s="1"/>
  <c r="G32" i="13"/>
  <c r="H32" i="13" s="1"/>
  <c r="F12" i="12"/>
  <c r="G12" i="12" s="1"/>
  <c r="G32" i="9"/>
  <c r="H32" i="9" s="1"/>
  <c r="E23" i="22"/>
  <c r="F70" i="25"/>
  <c r="F23" i="25"/>
  <c r="F82" i="25" s="1"/>
  <c r="E23" i="25"/>
  <c r="D23" i="24"/>
  <c r="F23" i="24" s="1"/>
  <c r="G23" i="24" s="1"/>
  <c r="G53" i="23"/>
  <c r="H53" i="23" s="1"/>
  <c r="F12" i="14"/>
  <c r="G12" i="14" s="1"/>
  <c r="G51" i="21"/>
  <c r="H51" i="21" s="1"/>
  <c r="G33" i="16"/>
  <c r="H33" i="16" s="1"/>
  <c r="G44" i="16"/>
  <c r="H44" i="16" s="1"/>
  <c r="G40" i="16"/>
  <c r="H40" i="16" s="1"/>
  <c r="G14" i="13"/>
  <c r="H14" i="13" s="1"/>
  <c r="G51" i="13"/>
  <c r="H51" i="13" s="1"/>
  <c r="F20" i="13"/>
  <c r="G20" i="13" s="1"/>
  <c r="H20" i="13" s="1"/>
  <c r="F12" i="9"/>
  <c r="F20" i="9" s="1"/>
  <c r="G33" i="9"/>
  <c r="H33" i="9" s="1"/>
  <c r="G25" i="7"/>
  <c r="H25" i="7" s="1"/>
  <c r="F27" i="18"/>
  <c r="H49" i="20"/>
  <c r="G39" i="20"/>
  <c r="H39" i="20" s="1"/>
  <c r="F22" i="22"/>
  <c r="G22" i="22" s="1"/>
  <c r="G35" i="26"/>
  <c r="H35" i="26" s="1"/>
  <c r="F71" i="26"/>
  <c r="G71" i="26" s="1"/>
  <c r="H71" i="26" s="1"/>
  <c r="F34" i="19"/>
  <c r="G34" i="19" s="1"/>
  <c r="F30" i="19"/>
  <c r="G30" i="19" s="1"/>
  <c r="F24" i="19"/>
  <c r="G24" i="19" s="1"/>
  <c r="F22" i="19"/>
  <c r="G22" i="19" s="1"/>
  <c r="F16" i="19"/>
  <c r="G16" i="19" s="1"/>
  <c r="F12" i="19"/>
  <c r="G12" i="19" s="1"/>
  <c r="F6" i="19"/>
  <c r="G6" i="19" s="1"/>
  <c r="G71" i="20"/>
  <c r="H71" i="20" s="1"/>
  <c r="E64" i="17"/>
  <c r="F41" i="21"/>
  <c r="G41" i="21" s="1"/>
  <c r="H41" i="21" s="1"/>
  <c r="E15" i="23"/>
  <c r="G15" i="23" s="1"/>
  <c r="H15" i="23" s="1"/>
  <c r="U24" i="25"/>
  <c r="U51" i="25" s="1"/>
  <c r="U56" i="25" s="1"/>
  <c r="G48" i="26"/>
  <c r="H48" i="26" s="1"/>
  <c r="F44" i="27"/>
  <c r="G44" i="27" s="1"/>
  <c r="E40" i="30"/>
  <c r="G40" i="30" s="1"/>
  <c r="H40" i="30" s="1"/>
  <c r="G81" i="30"/>
  <c r="H81" i="30" s="1"/>
  <c r="F15" i="28"/>
  <c r="F38" i="17"/>
  <c r="G38" i="17" s="1"/>
  <c r="H38" i="17" s="1"/>
  <c r="G79" i="17"/>
  <c r="H79" i="17" s="1"/>
  <c r="G70" i="21"/>
  <c r="H70" i="21" s="1"/>
  <c r="F24" i="23"/>
  <c r="F25" i="23" s="1"/>
  <c r="F6" i="24"/>
  <c r="G6" i="24" s="1"/>
  <c r="F30" i="24"/>
  <c r="G30" i="24" s="1"/>
  <c r="F15" i="26"/>
  <c r="F24" i="27"/>
  <c r="G24" i="27" s="1"/>
  <c r="G11" i="28"/>
  <c r="H11" i="28" s="1"/>
  <c r="F40" i="30"/>
  <c r="E23" i="31"/>
  <c r="F44" i="31"/>
  <c r="G44" i="31" s="1"/>
  <c r="F52" i="31"/>
  <c r="G52" i="31" s="1"/>
  <c r="F34" i="31"/>
  <c r="G34" i="31" s="1"/>
  <c r="F27" i="31"/>
  <c r="G27" i="31" s="1"/>
  <c r="F24" i="31"/>
  <c r="G24" i="31" s="1"/>
  <c r="F51" i="31"/>
  <c r="G51" i="31" s="1"/>
  <c r="E70" i="30"/>
  <c r="G85" i="30"/>
  <c r="H85" i="30" s="1"/>
  <c r="F70" i="30"/>
  <c r="G60" i="30"/>
  <c r="H60" i="30" s="1"/>
  <c r="G70" i="30"/>
  <c r="H70" i="30" s="1"/>
  <c r="H52" i="30"/>
  <c r="G41" i="30"/>
  <c r="H41" i="30" s="1"/>
  <c r="G35" i="30"/>
  <c r="H35" i="30" s="1"/>
  <c r="G11" i="30"/>
  <c r="H11" i="30" s="1"/>
  <c r="E15" i="30"/>
  <c r="E25" i="30" s="1"/>
  <c r="G25" i="30" s="1"/>
  <c r="H25" i="30" s="1"/>
  <c r="D50" i="31"/>
  <c r="D23" i="31"/>
  <c r="F23" i="31" s="1"/>
  <c r="G23" i="31" s="1"/>
  <c r="F16" i="31"/>
  <c r="G16" i="31" s="1"/>
  <c r="F6" i="31"/>
  <c r="G6" i="31" s="1"/>
  <c r="F12" i="31"/>
  <c r="G12" i="31" s="1"/>
  <c r="F22" i="31"/>
  <c r="G22" i="31" s="1"/>
  <c r="G15" i="30"/>
  <c r="H15" i="30" s="1"/>
  <c r="G24" i="30"/>
  <c r="H24" i="30" s="1"/>
  <c r="G76" i="30"/>
  <c r="H76" i="30" s="1"/>
  <c r="H28" i="30"/>
  <c r="G7" i="30"/>
  <c r="H7" i="30" s="1"/>
  <c r="G16" i="30"/>
  <c r="H16" i="30" s="1"/>
  <c r="G56" i="30"/>
  <c r="H56" i="30" s="1"/>
  <c r="D50" i="29"/>
  <c r="D53" i="29" s="1"/>
  <c r="F53" i="29" s="1"/>
  <c r="G53" i="29" s="1"/>
  <c r="F34" i="29"/>
  <c r="G34" i="29" s="1"/>
  <c r="F52" i="29"/>
  <c r="G52" i="29" s="1"/>
  <c r="F30" i="29"/>
  <c r="G30" i="29" s="1"/>
  <c r="F27" i="29"/>
  <c r="G27" i="29" s="1"/>
  <c r="F24" i="29"/>
  <c r="G24" i="29" s="1"/>
  <c r="F51" i="29"/>
  <c r="G51" i="29" s="1"/>
  <c r="E50" i="29"/>
  <c r="E53" i="29" s="1"/>
  <c r="F24" i="28"/>
  <c r="F25" i="28" s="1"/>
  <c r="G76" i="28"/>
  <c r="H76" i="28" s="1"/>
  <c r="E70" i="28"/>
  <c r="G70" i="28" s="1"/>
  <c r="H70" i="28" s="1"/>
  <c r="G52" i="28"/>
  <c r="H52" i="28" s="1"/>
  <c r="G28" i="28"/>
  <c r="H28" i="28" s="1"/>
  <c r="E24" i="28"/>
  <c r="E15" i="28"/>
  <c r="E25" i="28" s="1"/>
  <c r="G85" i="28"/>
  <c r="H85" i="28" s="1"/>
  <c r="G73" i="28"/>
  <c r="H73" i="28" s="1"/>
  <c r="G47" i="28"/>
  <c r="H47" i="28" s="1"/>
  <c r="G44" i="28"/>
  <c r="H44" i="28" s="1"/>
  <c r="G35" i="28"/>
  <c r="H35" i="28" s="1"/>
  <c r="G40" i="28"/>
  <c r="H40" i="28" s="1"/>
  <c r="G20" i="28"/>
  <c r="H20" i="28" s="1"/>
  <c r="D23" i="29"/>
  <c r="F23" i="29" s="1"/>
  <c r="G23" i="29" s="1"/>
  <c r="F16" i="29"/>
  <c r="G16" i="29" s="1"/>
  <c r="F12" i="29"/>
  <c r="G12" i="29" s="1"/>
  <c r="F22" i="29"/>
  <c r="G22" i="29" s="1"/>
  <c r="F6" i="29"/>
  <c r="G6" i="29" s="1"/>
  <c r="G56" i="28"/>
  <c r="H56" i="28" s="1"/>
  <c r="E81" i="28"/>
  <c r="G81" i="28" s="1"/>
  <c r="H81" i="28" s="1"/>
  <c r="G7" i="28"/>
  <c r="H7" i="28" s="1"/>
  <c r="G16" i="28"/>
  <c r="H16" i="28" s="1"/>
  <c r="Q58" i="25"/>
  <c r="Q60" i="25" s="1"/>
  <c r="E82" i="25"/>
  <c r="P58" i="25"/>
  <c r="P60" i="25" s="1"/>
  <c r="R58" i="25"/>
  <c r="R60" i="25" s="1"/>
  <c r="G82" i="25"/>
  <c r="F16" i="15"/>
  <c r="G16" i="15" s="1"/>
  <c r="E23" i="15"/>
  <c r="G13" i="11"/>
  <c r="H13" i="11" s="1"/>
  <c r="F23" i="15"/>
  <c r="G23" i="15" s="1"/>
  <c r="G56" i="16"/>
  <c r="H56" i="16" s="1"/>
  <c r="F21" i="13"/>
  <c r="Q67" i="25"/>
  <c r="Q57" i="25"/>
  <c r="Q68" i="25" s="1"/>
  <c r="I82" i="25"/>
  <c r="T58" i="25"/>
  <c r="G20" i="16"/>
  <c r="H20" i="16" s="1"/>
  <c r="E21" i="16"/>
  <c r="G21" i="16" s="1"/>
  <c r="H21" i="16" s="1"/>
  <c r="E21" i="13"/>
  <c r="G13" i="13"/>
  <c r="H13" i="13" s="1"/>
  <c r="D23" i="14"/>
  <c r="F23" i="14" s="1"/>
  <c r="G23" i="14" s="1"/>
  <c r="F16" i="14"/>
  <c r="G16" i="14" s="1"/>
  <c r="F16" i="12"/>
  <c r="G16" i="12" s="1"/>
  <c r="E23" i="12"/>
  <c r="F23" i="12" s="1"/>
  <c r="G23" i="12" s="1"/>
  <c r="E20" i="9"/>
  <c r="G12" i="9"/>
  <c r="H12" i="9" s="1"/>
  <c r="P57" i="25"/>
  <c r="R57" i="25"/>
  <c r="F54" i="11"/>
  <c r="G54" i="11" s="1"/>
  <c r="H54" i="11" s="1"/>
  <c r="G53" i="9"/>
  <c r="H53" i="9" s="1"/>
  <c r="F50" i="27"/>
  <c r="G50" i="27" s="1"/>
  <c r="H25" i="13"/>
  <c r="G45" i="13"/>
  <c r="H45" i="13" s="1"/>
  <c r="G60" i="13"/>
  <c r="H60" i="13" s="1"/>
  <c r="G69" i="13"/>
  <c r="H69" i="13" s="1"/>
  <c r="G10" i="11"/>
  <c r="H10" i="11" s="1"/>
  <c r="G9" i="9"/>
  <c r="H9" i="9" s="1"/>
  <c r="G29" i="9"/>
  <c r="H29" i="9" s="1"/>
  <c r="G59" i="9"/>
  <c r="H59" i="9" s="1"/>
  <c r="G64" i="9"/>
  <c r="H64" i="9" s="1"/>
  <c r="F13" i="10"/>
  <c r="G13" i="10" s="1"/>
  <c r="F17" i="10"/>
  <c r="G17" i="10" s="1"/>
  <c r="D24" i="10"/>
  <c r="F24" i="10" s="1"/>
  <c r="G24" i="10" s="1"/>
  <c r="E26" i="20"/>
  <c r="G26" i="20" s="1"/>
  <c r="H26" i="20" s="1"/>
  <c r="G13" i="7"/>
  <c r="H13" i="7" s="1"/>
  <c r="E49" i="7"/>
  <c r="G49" i="7" s="1"/>
  <c r="H49" i="7" s="1"/>
  <c r="H50" i="20"/>
  <c r="H30" i="20"/>
  <c r="G20" i="17"/>
  <c r="H20" i="17" s="1"/>
  <c r="G7" i="17"/>
  <c r="H7" i="17" s="1"/>
  <c r="F64" i="17"/>
  <c r="G64" i="17" s="1"/>
  <c r="H64" i="17" s="1"/>
  <c r="E24" i="23"/>
  <c r="E50" i="24"/>
  <c r="E53" i="24" s="1"/>
  <c r="F53" i="24" s="1"/>
  <c r="G86" i="26"/>
  <c r="H86" i="26" s="1"/>
  <c r="G28" i="17"/>
  <c r="H28" i="17" s="1"/>
  <c r="G85" i="26"/>
  <c r="H85" i="26" s="1"/>
  <c r="H78" i="32" l="1"/>
  <c r="E79" i="32"/>
  <c r="H79" i="32" s="1"/>
  <c r="E54" i="33"/>
  <c r="H14" i="32"/>
  <c r="G67" i="32"/>
  <c r="H67" i="32"/>
  <c r="G78" i="32"/>
  <c r="G79" i="32" s="1"/>
  <c r="H37" i="32"/>
  <c r="G23" i="32"/>
  <c r="F7" i="33"/>
  <c r="G7" i="33" s="1"/>
  <c r="F51" i="33"/>
  <c r="G51" i="33" s="1"/>
  <c r="D54" i="33"/>
  <c r="G14" i="32"/>
  <c r="E24" i="32"/>
  <c r="H24" i="32" s="1"/>
  <c r="G20" i="9"/>
  <c r="H20" i="9" s="1"/>
  <c r="E21" i="11"/>
  <c r="G21" i="11" s="1"/>
  <c r="H21" i="11" s="1"/>
  <c r="G24" i="28"/>
  <c r="H24" i="28" s="1"/>
  <c r="G25" i="28"/>
  <c r="H25" i="28" s="1"/>
  <c r="E25" i="21"/>
  <c r="G25" i="21" s="1"/>
  <c r="H25" i="21" s="1"/>
  <c r="G15" i="21"/>
  <c r="H15" i="21" s="1"/>
  <c r="G15" i="28"/>
  <c r="H15" i="28" s="1"/>
  <c r="G15" i="17"/>
  <c r="H15" i="17" s="1"/>
  <c r="E25" i="17"/>
  <c r="V58" i="25"/>
  <c r="V57" i="25" s="1"/>
  <c r="K82" i="25"/>
  <c r="Q69" i="25"/>
  <c r="Q71" i="25" s="1"/>
  <c r="S57" i="25"/>
  <c r="G21" i="13"/>
  <c r="H21" i="13" s="1"/>
  <c r="F25" i="26"/>
  <c r="G25" i="26" s="1"/>
  <c r="H25" i="26" s="1"/>
  <c r="G15" i="26"/>
  <c r="H15" i="26" s="1"/>
  <c r="F25" i="17"/>
  <c r="U58" i="25"/>
  <c r="J82" i="25"/>
  <c r="D53" i="31"/>
  <c r="F53" i="31" s="1"/>
  <c r="G53" i="31" s="1"/>
  <c r="F50" i="31"/>
  <c r="G50" i="31" s="1"/>
  <c r="F50" i="29"/>
  <c r="G50" i="29" s="1"/>
  <c r="F50" i="24"/>
  <c r="G50" i="24" s="1"/>
  <c r="G24" i="23"/>
  <c r="H24" i="23" s="1"/>
  <c r="E25" i="23"/>
  <c r="G25" i="23" s="1"/>
  <c r="H25" i="23" s="1"/>
  <c r="T60" i="25"/>
  <c r="T57" i="25"/>
  <c r="F50" i="33" l="1"/>
  <c r="G50" i="33" s="1"/>
  <c r="F54" i="33"/>
  <c r="G54" i="33" s="1"/>
  <c r="G24" i="32"/>
  <c r="U57" i="25"/>
  <c r="U60" i="25"/>
  <c r="G25" i="17"/>
  <c r="H25" i="17" s="1"/>
</calcChain>
</file>

<file path=xl/sharedStrings.xml><?xml version="1.0" encoding="utf-8"?>
<sst xmlns="http://schemas.openxmlformats.org/spreadsheetml/2006/main" count="3598" uniqueCount="811">
  <si>
    <t>科目</t>
  </si>
  <si>
    <t>科目</t>
    <rPh sb="0" eb="2">
      <t>カモク</t>
    </rPh>
    <phoneticPr fontId="2"/>
  </si>
  <si>
    <t>国保税</t>
    <rPh sb="0" eb="3">
      <t>コクホゼイ</t>
    </rPh>
    <phoneticPr fontId="2"/>
  </si>
  <si>
    <t>一般分</t>
    <rPh sb="0" eb="2">
      <t>イッパン</t>
    </rPh>
    <rPh sb="2" eb="3">
      <t>ブン</t>
    </rPh>
    <phoneticPr fontId="2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</si>
  <si>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</si>
  <si>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</si>
  <si>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</si>
  <si>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滞納繰越分</t>
    <rPh sb="0" eb="5">
      <t>タイノウクリコシブン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</si>
  <si>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</si>
  <si>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</si>
  <si>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計</t>
    <rPh sb="0" eb="1">
      <t>ケイ</t>
    </rPh>
    <phoneticPr fontId="2"/>
  </si>
  <si>
    <t>本年度
（千円）</t>
  </si>
  <si>
    <t>本年度
（千円）</t>
    <rPh sb="0" eb="3">
      <t>ホンネンド</t>
    </rPh>
    <rPh sb="5" eb="7">
      <t>センエン</t>
    </rPh>
    <phoneticPr fontId="2"/>
  </si>
  <si>
    <t>前年度
（千円）</t>
  </si>
  <si>
    <t>前年度
（千円）</t>
    <rPh sb="0" eb="3">
      <t>ゼンネンド</t>
    </rPh>
    <rPh sb="5" eb="7">
      <t>センエン</t>
    </rPh>
    <phoneticPr fontId="2"/>
  </si>
  <si>
    <t>前年度比</t>
  </si>
  <si>
    <t>前年度比</t>
    <rPh sb="0" eb="4">
      <t>ゼンネンドヒ</t>
    </rPh>
    <phoneticPr fontId="2"/>
  </si>
  <si>
    <t>金額</t>
  </si>
  <si>
    <t>金額</t>
    <rPh sb="0" eb="2">
      <t>キンガク</t>
    </rPh>
    <phoneticPr fontId="2"/>
  </si>
  <si>
    <t>備考</t>
  </si>
  <si>
    <t>備考</t>
    <rPh sb="0" eb="2">
      <t>ビコウ</t>
    </rPh>
    <phoneticPr fontId="2"/>
  </si>
  <si>
    <t>退職分</t>
    <rPh sb="0" eb="2">
      <t>タイショク</t>
    </rPh>
    <rPh sb="2" eb="3">
      <t>ブン</t>
    </rPh>
    <phoneticPr fontId="2"/>
  </si>
  <si>
    <t>一部負担金</t>
    <rPh sb="0" eb="2">
      <t>イチブ</t>
    </rPh>
    <rPh sb="2" eb="5">
      <t>フタンキン</t>
    </rPh>
    <phoneticPr fontId="2"/>
  </si>
  <si>
    <t>使用料および手数料</t>
    <rPh sb="0" eb="3">
      <t>シヨウリョウ</t>
    </rPh>
    <rPh sb="6" eb="9">
      <t>テスウリョウ</t>
    </rPh>
    <phoneticPr fontId="2"/>
  </si>
  <si>
    <t>国庫支出金</t>
    <rPh sb="0" eb="5">
      <t>コッコシシュツキン</t>
    </rPh>
    <phoneticPr fontId="2"/>
  </si>
  <si>
    <t>介護事務費負担金</t>
    <rPh sb="0" eb="2">
      <t>カイゴ</t>
    </rPh>
    <rPh sb="2" eb="5">
      <t>ジムヒ</t>
    </rPh>
    <rPh sb="5" eb="8">
      <t>フタンキン</t>
    </rPh>
    <phoneticPr fontId="2"/>
  </si>
  <si>
    <t>療養等負担金</t>
    <rPh sb="0" eb="2">
      <t>リョウヨウ</t>
    </rPh>
    <rPh sb="2" eb="3">
      <t>トウ</t>
    </rPh>
    <rPh sb="3" eb="6">
      <t>フタンキン</t>
    </rPh>
    <phoneticPr fontId="2"/>
  </si>
  <si>
    <t>療養給付費等負担金（退職分）</t>
    <rPh sb="0" eb="5">
      <t>リョウヨウキュウフヒ</t>
    </rPh>
    <rPh sb="5" eb="6">
      <t>トウ</t>
    </rPh>
    <rPh sb="6" eb="9">
      <t>フタンキン</t>
    </rPh>
    <rPh sb="10" eb="12">
      <t>タイショク</t>
    </rPh>
    <rPh sb="12" eb="13">
      <t>ブン</t>
    </rPh>
    <phoneticPr fontId="2"/>
  </si>
  <si>
    <t>療養給付費等負担金（医療分）</t>
    <rPh sb="0" eb="5">
      <t>リョウヨウキュウフヒ</t>
    </rPh>
    <rPh sb="5" eb="6">
      <t>トウ</t>
    </rPh>
    <rPh sb="6" eb="9">
      <t>フタンキン</t>
    </rPh>
    <rPh sb="10" eb="12">
      <t>イリョウ</t>
    </rPh>
    <rPh sb="12" eb="13">
      <t>ブン</t>
    </rPh>
    <phoneticPr fontId="2"/>
  </si>
  <si>
    <t>老健拠出金負担金</t>
    <rPh sb="0" eb="2">
      <t>ロウケン</t>
    </rPh>
    <rPh sb="2" eb="5">
      <t>キョシュツキン</t>
    </rPh>
    <rPh sb="5" eb="8">
      <t>フタンキン</t>
    </rPh>
    <phoneticPr fontId="2"/>
  </si>
  <si>
    <t>財政調整交付金</t>
    <rPh sb="0" eb="2">
      <t>ザイセイ</t>
    </rPh>
    <rPh sb="2" eb="4">
      <t>チョウセイ</t>
    </rPh>
    <rPh sb="4" eb="7">
      <t>コウフキン</t>
    </rPh>
    <phoneticPr fontId="2"/>
  </si>
  <si>
    <t>計</t>
    <rPh sb="0" eb="1">
      <t>ケイ</t>
    </rPh>
    <phoneticPr fontId="2"/>
  </si>
  <si>
    <t>療養給付費交付金</t>
    <rPh sb="0" eb="5">
      <t>リョウヨウキュウフヒ</t>
    </rPh>
    <rPh sb="5" eb="8">
      <t>コウフキン</t>
    </rPh>
    <phoneticPr fontId="2"/>
  </si>
  <si>
    <t>都支出金</t>
    <rPh sb="0" eb="4">
      <t>トシシュツキン</t>
    </rPh>
    <phoneticPr fontId="2"/>
  </si>
  <si>
    <t>連合会支出金</t>
    <rPh sb="0" eb="3">
      <t>レンゴウカイ</t>
    </rPh>
    <rPh sb="3" eb="6">
      <t>シシュツキン</t>
    </rPh>
    <phoneticPr fontId="2"/>
  </si>
  <si>
    <t>共同事業交付金</t>
    <rPh sb="0" eb="4">
      <t>キョウドウジギョウ</t>
    </rPh>
    <rPh sb="4" eb="7">
      <t>コウフキン</t>
    </rPh>
    <phoneticPr fontId="2"/>
  </si>
  <si>
    <t>繰入金</t>
    <rPh sb="0" eb="3">
      <t>クリイレキン</t>
    </rPh>
    <phoneticPr fontId="2"/>
  </si>
  <si>
    <t>保険基盤安定</t>
    <rPh sb="0" eb="2">
      <t>ホケン</t>
    </rPh>
    <rPh sb="2" eb="4">
      <t>キバン</t>
    </rPh>
    <rPh sb="4" eb="6">
      <t>アンテイ</t>
    </rPh>
    <phoneticPr fontId="2"/>
  </si>
  <si>
    <t>職員給与費等</t>
    <rPh sb="0" eb="5">
      <t>ショクインキュウヨヒ</t>
    </rPh>
    <rPh sb="5" eb="6">
      <t>トウ</t>
    </rPh>
    <phoneticPr fontId="2"/>
  </si>
  <si>
    <t>出産育児一時金等</t>
    <rPh sb="0" eb="2">
      <t>シュッサン</t>
    </rPh>
    <rPh sb="2" eb="4">
      <t>イクジ</t>
    </rPh>
    <rPh sb="4" eb="7">
      <t>イチジキン</t>
    </rPh>
    <rPh sb="7" eb="8">
      <t>トウ</t>
    </rPh>
    <phoneticPr fontId="2"/>
  </si>
  <si>
    <t>財政安定化</t>
    <rPh sb="0" eb="2">
      <t>ザイセイ</t>
    </rPh>
    <rPh sb="2" eb="5">
      <t>アンテイカ</t>
    </rPh>
    <phoneticPr fontId="2"/>
  </si>
  <si>
    <t>その他</t>
    <rPh sb="0" eb="3">
      <t>ソノタ</t>
    </rPh>
    <phoneticPr fontId="2"/>
  </si>
  <si>
    <t>繰越金</t>
    <rPh sb="0" eb="3">
      <t>クリコシキン</t>
    </rPh>
    <phoneticPr fontId="2"/>
  </si>
  <si>
    <t>一般分繰越金</t>
    <rPh sb="0" eb="2">
      <t>イッパン</t>
    </rPh>
    <rPh sb="2" eb="3">
      <t>ブン</t>
    </rPh>
    <rPh sb="3" eb="6">
      <t>クリコシキン</t>
    </rPh>
    <phoneticPr fontId="2"/>
  </si>
  <si>
    <t>退職分繰越金</t>
    <rPh sb="0" eb="2">
      <t>タイショク</t>
    </rPh>
    <rPh sb="2" eb="3">
      <t>ブン</t>
    </rPh>
    <rPh sb="3" eb="6">
      <t>クリコシキン</t>
    </rPh>
    <phoneticPr fontId="2"/>
  </si>
  <si>
    <t>諸収入</t>
    <rPh sb="0" eb="3">
      <t>ショシュウニュウ</t>
    </rPh>
    <phoneticPr fontId="2"/>
  </si>
  <si>
    <t>延滞金</t>
    <rPh sb="0" eb="3">
      <t>エンタイキン</t>
    </rPh>
    <phoneticPr fontId="2"/>
  </si>
  <si>
    <t>預金利子</t>
    <rPh sb="0" eb="4">
      <t>ヨキンリシ</t>
    </rPh>
    <phoneticPr fontId="2"/>
  </si>
  <si>
    <t>雑入</t>
    <rPh sb="0" eb="1">
      <t>ザツ</t>
    </rPh>
    <rPh sb="1" eb="2">
      <t>ニュウ</t>
    </rPh>
    <phoneticPr fontId="2"/>
  </si>
  <si>
    <t>歳入合計</t>
    <rPh sb="0" eb="2">
      <t>サイニュウ</t>
    </rPh>
    <rPh sb="2" eb="4">
      <t>ゴウケイ</t>
    </rPh>
    <phoneticPr fontId="2"/>
  </si>
  <si>
    <t>財産収入</t>
    <rPh sb="0" eb="2">
      <t>ザイサン</t>
    </rPh>
    <rPh sb="2" eb="4">
      <t>シュウニュウ</t>
    </rPh>
    <phoneticPr fontId="2"/>
  </si>
  <si>
    <t>調定額
収納率</t>
    <rPh sb="0" eb="3">
      <t>チョウテイガク</t>
    </rPh>
    <rPh sb="4" eb="7">
      <t>シュウノウリツ</t>
    </rPh>
    <phoneticPr fontId="2"/>
  </si>
  <si>
    <t>4,368,888千円
90.0%
54,914円</t>
    <rPh sb="9" eb="11">
      <t>センエン</t>
    </rPh>
    <rPh sb="24" eb="25">
      <t>エン</t>
    </rPh>
    <phoneticPr fontId="2"/>
  </si>
  <si>
    <t>調定額
収納率
1人当調定額</t>
    <rPh sb="0" eb="3">
      <t>チョウテイガク</t>
    </rPh>
    <rPh sb="4" eb="7">
      <t>シュウノウリツ</t>
    </rPh>
    <rPh sb="8" eb="10">
      <t>ヒトリ</t>
    </rPh>
    <rPh sb="10" eb="11">
      <t>ア</t>
    </rPh>
    <rPh sb="11" eb="14">
      <t>チョウテイガク</t>
    </rPh>
    <phoneticPr fontId="2"/>
  </si>
  <si>
    <t>313,676千円
90.0%
13,903円</t>
    <rPh sb="7" eb="9">
      <t>センエン</t>
    </rPh>
    <rPh sb="22" eb="23">
      <t>エン</t>
    </rPh>
    <phoneticPr fontId="2"/>
  </si>
  <si>
    <t>1,653,222千円
15.0%</t>
    <rPh sb="9" eb="11">
      <t>センエン</t>
    </rPh>
    <phoneticPr fontId="2"/>
  </si>
  <si>
    <t>74,934千円
15.0%</t>
    <rPh sb="6" eb="8">
      <t>センエン</t>
    </rPh>
    <phoneticPr fontId="2"/>
  </si>
  <si>
    <t>588,376千円
99.0%
72,684円</t>
    <rPh sb="7" eb="9">
      <t>センエン</t>
    </rPh>
    <rPh sb="22" eb="23">
      <t>エン</t>
    </rPh>
    <phoneticPr fontId="2"/>
  </si>
  <si>
    <t>50,976千円
99.0%
13,882円</t>
    <rPh sb="6" eb="8">
      <t>センエン</t>
    </rPh>
    <rPh sb="21" eb="22">
      <t>エン</t>
    </rPh>
    <phoneticPr fontId="2"/>
  </si>
  <si>
    <t>17,276千円
15.0%</t>
    <rPh sb="6" eb="8">
      <t>センエン</t>
    </rPh>
    <phoneticPr fontId="2"/>
  </si>
  <si>
    <t>635千円
15.0%</t>
    <rPh sb="3" eb="5">
      <t>センエン</t>
    </rPh>
    <phoneticPr fontId="2"/>
  </si>
  <si>
    <t>税務関係証明手数料</t>
    <rPh sb="0" eb="2">
      <t>ゼイム</t>
    </rPh>
    <rPh sb="2" eb="4">
      <t>カンケイ</t>
    </rPh>
    <rPh sb="4" eb="6">
      <t>ショウメイ</t>
    </rPh>
    <rPh sb="6" eb="9">
      <t>テスウリョウ</t>
    </rPh>
    <phoneticPr fontId="2"/>
  </si>
  <si>
    <t>現年度分
過年度分</t>
    <rPh sb="0" eb="4">
      <t>ゲンネンドブン</t>
    </rPh>
    <rPh sb="5" eb="8">
      <t>カネンド</t>
    </rPh>
    <rPh sb="8" eb="9">
      <t>ネンドブン</t>
    </rPh>
    <phoneticPr fontId="2"/>
  </si>
  <si>
    <t>2,360,630千円
1千円</t>
    <rPh sb="9" eb="11">
      <t>センエン</t>
    </rPh>
    <rPh sb="13" eb="15">
      <t>センエン</t>
    </rPh>
    <phoneticPr fontId="2"/>
  </si>
  <si>
    <t>286,637千円
0千円</t>
    <rPh sb="7" eb="9">
      <t>センエン</t>
    </rPh>
    <rPh sb="11" eb="13">
      <t>センエン</t>
    </rPh>
    <phoneticPr fontId="2"/>
  </si>
  <si>
    <t>1,451,325千円
319,275千円</t>
    <rPh sb="9" eb="11">
      <t>センエン</t>
    </rPh>
    <rPh sb="19" eb="21">
      <t>センエン</t>
    </rPh>
    <phoneticPr fontId="2"/>
  </si>
  <si>
    <t>退職被保険者等療養諸費等保険者交付金</t>
    <rPh sb="0" eb="6">
      <t>タイショクヒホケンシャ</t>
    </rPh>
    <rPh sb="6" eb="7">
      <t>トウ</t>
    </rPh>
    <rPh sb="7" eb="11">
      <t>リョウヨウショヒ</t>
    </rPh>
    <rPh sb="11" eb="12">
      <t>トウ</t>
    </rPh>
    <rPh sb="12" eb="15">
      <t>ホケンシャ</t>
    </rPh>
    <rPh sb="15" eb="18">
      <t>コウフキン</t>
    </rPh>
    <phoneticPr fontId="2"/>
  </si>
  <si>
    <t>市町村国保都費補助金</t>
    <rPh sb="0" eb="3">
      <t>シチョウソン</t>
    </rPh>
    <rPh sb="3" eb="5">
      <t>コクホ</t>
    </rPh>
    <rPh sb="5" eb="6">
      <t>ト</t>
    </rPh>
    <rPh sb="6" eb="7">
      <t>ヒ</t>
    </rPh>
    <rPh sb="7" eb="10">
      <t>ホジョキン</t>
    </rPh>
    <phoneticPr fontId="2"/>
  </si>
  <si>
    <t>高額医療費共同事業交付金</t>
    <rPh sb="0" eb="2">
      <t>コウガク</t>
    </rPh>
    <rPh sb="2" eb="5">
      <t>イリョウヒ</t>
    </rPh>
    <rPh sb="5" eb="9">
      <t>キョウドウジギョウ</t>
    </rPh>
    <rPh sb="9" eb="12">
      <t>コウフキン</t>
    </rPh>
    <phoneticPr fontId="2"/>
  </si>
  <si>
    <t>介護円滑導入給付金</t>
    <rPh sb="0" eb="2">
      <t>カイゴ</t>
    </rPh>
    <rPh sb="2" eb="4">
      <t>エンカツ</t>
    </rPh>
    <rPh sb="4" eb="6">
      <t>ドウニュウ</t>
    </rPh>
    <rPh sb="6" eb="9">
      <t>キュウフキン</t>
    </rPh>
    <phoneticPr fontId="2"/>
  </si>
  <si>
    <t>高額医療費資金貸付基金預金利子</t>
    <rPh sb="0" eb="2">
      <t>コウガク</t>
    </rPh>
    <rPh sb="2" eb="5">
      <t>イリョウヒ</t>
    </rPh>
    <rPh sb="5" eb="9">
      <t>シキンカシツケ</t>
    </rPh>
    <rPh sb="9" eb="11">
      <t>キキン</t>
    </rPh>
    <rPh sb="11" eb="15">
      <t>ヨキンリシ</t>
    </rPh>
    <phoneticPr fontId="2"/>
  </si>
  <si>
    <t>国保税条例減税に対する繰入金</t>
    <rPh sb="0" eb="3">
      <t>コクホゼイ</t>
    </rPh>
    <rPh sb="3" eb="5">
      <t>ジョウレイ</t>
    </rPh>
    <rPh sb="5" eb="9">
      <t>ゲンゼイニタイ</t>
    </rPh>
    <rPh sb="11" eb="14">
      <t>クリイレキン</t>
    </rPh>
    <phoneticPr fontId="2"/>
  </si>
  <si>
    <t>事務費のうち一般財源化された経費に係る繰入金</t>
    <rPh sb="0" eb="3">
      <t>ジムヒ</t>
    </rPh>
    <rPh sb="6" eb="11">
      <t>イッパンザイゲンカ</t>
    </rPh>
    <rPh sb="14" eb="16">
      <t>ケイヒ</t>
    </rPh>
    <rPh sb="17" eb="18">
      <t>カカ</t>
    </rPh>
    <rPh sb="19" eb="22">
      <t>クリイレキン</t>
    </rPh>
    <phoneticPr fontId="2"/>
  </si>
  <si>
    <t>出産育児一時金等の一般財源化に係る繰入金</t>
    <rPh sb="0" eb="2">
      <t>シュッサン</t>
    </rPh>
    <rPh sb="2" eb="4">
      <t>イクジ</t>
    </rPh>
    <rPh sb="4" eb="7">
      <t>イチジキン</t>
    </rPh>
    <rPh sb="7" eb="8">
      <t>トウ</t>
    </rPh>
    <rPh sb="9" eb="14">
      <t>イッパンザイゲンカ</t>
    </rPh>
    <rPh sb="15" eb="16">
      <t>カカ</t>
    </rPh>
    <rPh sb="17" eb="20">
      <t>クリイレキン</t>
    </rPh>
    <phoneticPr fontId="2"/>
  </si>
  <si>
    <t>被保険者のうち高齢者の割合が高いことに対する繰入金</t>
    <rPh sb="0" eb="4">
      <t>ヒホケンシャ</t>
    </rPh>
    <rPh sb="7" eb="10">
      <t>コウレイシャ</t>
    </rPh>
    <rPh sb="11" eb="13">
      <t>ワリアイ</t>
    </rPh>
    <rPh sb="14" eb="20">
      <t>タカイコトニタイ</t>
    </rPh>
    <rPh sb="22" eb="25">
      <t>クリイレキン</t>
    </rPh>
    <phoneticPr fontId="2"/>
  </si>
  <si>
    <t>その他に係る繰入金</t>
    <rPh sb="0" eb="3">
      <t>ソノタ</t>
    </rPh>
    <rPh sb="4" eb="5">
      <t>カカ</t>
    </rPh>
    <rPh sb="6" eb="9">
      <t>クリイレキン</t>
    </rPh>
    <phoneticPr fontId="2"/>
  </si>
  <si>
    <t>前年度繰越金</t>
    <rPh sb="0" eb="3">
      <t>ゼンネンド</t>
    </rPh>
    <rPh sb="3" eb="6">
      <t>クリコシキン</t>
    </rPh>
    <phoneticPr fontId="2"/>
  </si>
  <si>
    <t>保険税延滞金</t>
    <rPh sb="0" eb="3">
      <t>ホケンゼイ</t>
    </rPh>
    <rPh sb="3" eb="6">
      <t>エンタイキン</t>
    </rPh>
    <phoneticPr fontId="2"/>
  </si>
  <si>
    <t>市預金利子</t>
    <rPh sb="0" eb="1">
      <t>シ</t>
    </rPh>
    <rPh sb="1" eb="5">
      <t>ヨキンリシ</t>
    </rPh>
    <phoneticPr fontId="2"/>
  </si>
  <si>
    <t>滞納処分費、返納金、第三者納付金、雑入</t>
    <rPh sb="0" eb="4">
      <t>タイノウショブン</t>
    </rPh>
    <rPh sb="4" eb="5">
      <t>ヒ</t>
    </rPh>
    <rPh sb="6" eb="9">
      <t>ヘンノウキン</t>
    </rPh>
    <rPh sb="10" eb="13">
      <t>ダイサンシャ</t>
    </rPh>
    <rPh sb="13" eb="16">
      <t>ノウフキン</t>
    </rPh>
    <rPh sb="17" eb="19">
      <t>ザツニュウ</t>
    </rPh>
    <phoneticPr fontId="2"/>
  </si>
  <si>
    <t>伸率</t>
  </si>
  <si>
    <t>伸率</t>
    <rPh sb="0" eb="2">
      <t>ノビリツ</t>
    </rPh>
    <phoneticPr fontId="2"/>
  </si>
  <si>
    <t>総務費</t>
    <rPh sb="0" eb="3">
      <t>ソウムヒ</t>
    </rPh>
    <phoneticPr fontId="2"/>
  </si>
  <si>
    <t>総務管理費</t>
    <rPh sb="0" eb="2">
      <t>ソウム</t>
    </rPh>
    <rPh sb="2" eb="5">
      <t>カンリヒ</t>
    </rPh>
    <phoneticPr fontId="2"/>
  </si>
  <si>
    <t>徴税費</t>
    <rPh sb="0" eb="2">
      <t>チョウゼイ</t>
    </rPh>
    <rPh sb="2" eb="3">
      <t>ヒ</t>
    </rPh>
    <phoneticPr fontId="2"/>
  </si>
  <si>
    <t>人件費・事務費等</t>
    <rPh sb="0" eb="3">
      <t>ジンケンヒ</t>
    </rPh>
    <rPh sb="4" eb="7">
      <t>ジムヒ</t>
    </rPh>
    <rPh sb="7" eb="8">
      <t>トウ</t>
    </rPh>
    <phoneticPr fontId="2"/>
  </si>
  <si>
    <t>療養給付費</t>
    <rPh sb="0" eb="5">
      <t>リョウヨウキュウフヒ</t>
    </rPh>
    <phoneticPr fontId="2"/>
  </si>
  <si>
    <t>一般</t>
    <rPh sb="0" eb="2">
      <t>イッパン</t>
    </rPh>
    <phoneticPr fontId="2"/>
  </si>
  <si>
    <t>退職</t>
    <rPh sb="0" eb="2">
      <t>タイショク</t>
    </rPh>
    <phoneticPr fontId="2"/>
  </si>
  <si>
    <t>療養費</t>
    <rPh sb="0" eb="3">
      <t>リョウヨウヒ</t>
    </rPh>
    <phoneticPr fontId="2"/>
  </si>
  <si>
    <t>審査支払手数料</t>
    <rPh sb="0" eb="2">
      <t>シンサ</t>
    </rPh>
    <rPh sb="2" eb="7">
      <t>シハライテスウリョウ</t>
    </rPh>
    <phoneticPr fontId="2"/>
  </si>
  <si>
    <t>高額療養費</t>
    <rPh sb="0" eb="5">
      <t>コウガクリョウヨウヒ</t>
    </rPh>
    <phoneticPr fontId="2"/>
  </si>
  <si>
    <t>移送費</t>
    <rPh sb="0" eb="3">
      <t>イソウヒ</t>
    </rPh>
    <phoneticPr fontId="2"/>
  </si>
  <si>
    <t>葬祭費</t>
    <rPh sb="0" eb="3">
      <t>ソウサイヒ</t>
    </rPh>
    <phoneticPr fontId="2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</si>
  <si>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2"/>
  </si>
  <si>
    <t>保険給付費</t>
    <rPh sb="0" eb="5">
      <t>ホケンキュウフヒ</t>
    </rPh>
    <phoneticPr fontId="2"/>
  </si>
  <si>
    <t>老人保健拠出金</t>
    <rPh sb="0" eb="2">
      <t>ロウジン</t>
    </rPh>
    <rPh sb="2" eb="4">
      <t>ホケン</t>
    </rPh>
    <rPh sb="4" eb="7">
      <t>キョシュツキン</t>
    </rPh>
    <phoneticPr fontId="2"/>
  </si>
  <si>
    <t>介護納付金拠出金</t>
    <rPh sb="0" eb="2">
      <t>カイゴ</t>
    </rPh>
    <rPh sb="2" eb="5">
      <t>ノウフキン</t>
    </rPh>
    <rPh sb="5" eb="8">
      <t>キョシュツキン</t>
    </rPh>
    <phoneticPr fontId="2"/>
  </si>
  <si>
    <t>共同事業拠出金</t>
    <rPh sb="0" eb="4">
      <t>キョウドウジギョウ</t>
    </rPh>
    <rPh sb="4" eb="7">
      <t>キョシュツキン</t>
    </rPh>
    <phoneticPr fontId="2"/>
  </si>
  <si>
    <t>保健事業費</t>
    <rPh sb="0" eb="5">
      <t>ホケンジギョウヒ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</si>
  <si>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</si>
  <si>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</si>
  <si>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予備費</t>
    <rPh sb="0" eb="3">
      <t>ヨビヒ</t>
    </rPh>
    <phoneticPr fontId="2"/>
  </si>
  <si>
    <t>1件当保険者負担額</t>
    <rPh sb="0" eb="2">
      <t>１ケン</t>
    </rPh>
    <rPh sb="2" eb="3">
      <t>ア</t>
    </rPh>
    <rPh sb="3" eb="6">
      <t>ホケンシャ</t>
    </rPh>
    <rPh sb="6" eb="9">
      <t>フタンガク</t>
    </rPh>
    <phoneticPr fontId="2"/>
  </si>
  <si>
    <t>12,427円</t>
    <rPh sb="6" eb="7">
      <t>エン</t>
    </rPh>
    <phoneticPr fontId="2"/>
  </si>
  <si>
    <t>審査支払事務
損害賠償請求事務</t>
    <rPh sb="0" eb="2">
      <t>シンサ</t>
    </rPh>
    <rPh sb="2" eb="4">
      <t>シハライ</t>
    </rPh>
    <rPh sb="4" eb="6">
      <t>ジム</t>
    </rPh>
    <rPh sb="7" eb="11">
      <t>ソンガイバイショウ</t>
    </rPh>
    <rPh sb="11" eb="13">
      <t>セイキュウ</t>
    </rPh>
    <rPh sb="13" eb="15">
      <t>ジム</t>
    </rPh>
    <phoneticPr fontId="2"/>
  </si>
  <si>
    <t>38,961千円
158千円</t>
    <rPh sb="6" eb="8">
      <t>センエン</t>
    </rPh>
    <rPh sb="12" eb="14">
      <t>センエン</t>
    </rPh>
    <phoneticPr fontId="2"/>
  </si>
  <si>
    <t>12,816円</t>
    <rPh sb="6" eb="7">
      <t>エン</t>
    </rPh>
    <phoneticPr fontId="2"/>
  </si>
  <si>
    <t>7,788円</t>
    <rPh sb="5" eb="6">
      <t>エン</t>
    </rPh>
    <phoneticPr fontId="2"/>
  </si>
  <si>
    <t>10,634円</t>
    <rPh sb="6" eb="7">
      <t>エン</t>
    </rPh>
    <phoneticPr fontId="2"/>
  </si>
  <si>
    <t>104,767円</t>
    <rPh sb="7" eb="8">
      <t>エン</t>
    </rPh>
    <phoneticPr fontId="2"/>
  </si>
  <si>
    <t>77,347円</t>
    <rPh sb="6" eb="7">
      <t>エン</t>
    </rPh>
    <phoneticPr fontId="2"/>
  </si>
  <si>
    <t>支給額
1件当支給額</t>
    <rPh sb="0" eb="3">
      <t>シキュウガク</t>
    </rPh>
    <rPh sb="4" eb="6">
      <t>１ケン</t>
    </rPh>
    <rPh sb="6" eb="7">
      <t>ア</t>
    </rPh>
    <rPh sb="7" eb="10">
      <t>シキュウガク</t>
    </rPh>
    <phoneticPr fontId="2"/>
  </si>
  <si>
    <t>180,000円
90,000円</t>
    <rPh sb="7" eb="8">
      <t>エン</t>
    </rPh>
    <rPh sb="15" eb="16">
      <t>エン</t>
    </rPh>
    <phoneticPr fontId="2"/>
  </si>
  <si>
    <t>210,000円
105,000円</t>
    <rPh sb="7" eb="8">
      <t>エン</t>
    </rPh>
    <rPh sb="16" eb="17">
      <t>エン</t>
    </rPh>
    <phoneticPr fontId="2"/>
  </si>
  <si>
    <t>単価
支給件数</t>
    <rPh sb="0" eb="2">
      <t>タンカ</t>
    </rPh>
    <rPh sb="3" eb="5">
      <t>シキュウ</t>
    </rPh>
    <rPh sb="5" eb="7">
      <t>ケンスウ</t>
    </rPh>
    <phoneticPr fontId="2"/>
  </si>
  <si>
    <t>300,000円
375件</t>
    <rPh sb="7" eb="8">
      <t>エン</t>
    </rPh>
    <rPh sb="12" eb="13">
      <t>ケン</t>
    </rPh>
    <phoneticPr fontId="2"/>
  </si>
  <si>
    <t>70,000円
836件</t>
    <rPh sb="6" eb="7">
      <t>エン</t>
    </rPh>
    <rPh sb="11" eb="12">
      <t>ケン</t>
    </rPh>
    <phoneticPr fontId="2"/>
  </si>
  <si>
    <t>医療費拠出金
事務費拠出金</t>
    <rPh sb="0" eb="2">
      <t>イリョウ</t>
    </rPh>
    <rPh sb="2" eb="3">
      <t>ヒ</t>
    </rPh>
    <rPh sb="3" eb="6">
      <t>キョシュツキン</t>
    </rPh>
    <rPh sb="7" eb="10">
      <t>ジムヒ</t>
    </rPh>
    <rPh sb="10" eb="13">
      <t>キョシュツキン</t>
    </rPh>
    <phoneticPr fontId="2"/>
  </si>
  <si>
    <t>4,783,067千円
64,350千円</t>
    <phoneticPr fontId="2"/>
  </si>
  <si>
    <t>高額医療費共同事業費拠出金等</t>
    <rPh sb="0" eb="2">
      <t>コウガク</t>
    </rPh>
    <rPh sb="2" eb="4">
      <t>イリョウ</t>
    </rPh>
    <rPh sb="4" eb="5">
      <t>ヒ</t>
    </rPh>
    <rPh sb="5" eb="9">
      <t>キョウドウジギョウ</t>
    </rPh>
    <rPh sb="9" eb="10">
      <t>ヒ</t>
    </rPh>
    <rPh sb="10" eb="13">
      <t>キョシュツキン</t>
    </rPh>
    <rPh sb="13" eb="14">
      <t>トウ</t>
    </rPh>
    <phoneticPr fontId="2"/>
  </si>
  <si>
    <t>保健衛生諸費
疾病予防費</t>
    <rPh sb="0" eb="2">
      <t>ホケン</t>
    </rPh>
    <rPh sb="2" eb="4">
      <t>エイセイ</t>
    </rPh>
    <rPh sb="4" eb="6">
      <t>ショヒ</t>
    </rPh>
    <rPh sb="7" eb="9">
      <t>シッペイ</t>
    </rPh>
    <rPh sb="9" eb="11">
      <t>ヨボウ</t>
    </rPh>
    <rPh sb="11" eb="12">
      <t>ヒ</t>
    </rPh>
    <phoneticPr fontId="2"/>
  </si>
  <si>
    <t>2,346千円
11,409千円</t>
    <rPh sb="5" eb="7">
      <t>センエン</t>
    </rPh>
    <rPh sb="14" eb="16">
      <t>センエン</t>
    </rPh>
    <phoneticPr fontId="2"/>
  </si>
  <si>
    <t>一時借入金利子償還金</t>
    <rPh sb="0" eb="5">
      <t>イチジカリイレキン</t>
    </rPh>
    <rPh sb="5" eb="7">
      <t>リシ</t>
    </rPh>
    <rPh sb="7" eb="9">
      <t>ショウカン</t>
    </rPh>
    <rPh sb="9" eb="10">
      <t>キン</t>
    </rPh>
    <phoneticPr fontId="2"/>
  </si>
  <si>
    <t>保険税還付金等</t>
    <rPh sb="0" eb="3">
      <t>ホケンゼイ</t>
    </rPh>
    <rPh sb="3" eb="5">
      <t>カンプ</t>
    </rPh>
    <rPh sb="5" eb="6">
      <t>キン</t>
    </rPh>
    <rPh sb="6" eb="7">
      <t>トウ</t>
    </rPh>
    <phoneticPr fontId="2"/>
  </si>
  <si>
    <t>1件当負担額</t>
    <rPh sb="0" eb="2">
      <t>１ケン</t>
    </rPh>
    <rPh sb="2" eb="3">
      <t>ア</t>
    </rPh>
    <rPh sb="3" eb="6">
      <t>フタンガク</t>
    </rPh>
    <phoneticPr fontId="2"/>
  </si>
  <si>
    <t>出産育児一時金</t>
    <phoneticPr fontId="2"/>
  </si>
  <si>
    <t>歳出合計</t>
    <rPh sb="1" eb="2">
      <t>シュツ</t>
    </rPh>
    <phoneticPr fontId="2"/>
  </si>
  <si>
    <t>歳　出</t>
    <rPh sb="0" eb="3">
      <t>サイシュツ</t>
    </rPh>
    <phoneticPr fontId="2"/>
  </si>
  <si>
    <t>歳　入</t>
    <rPh sb="0" eb="3">
      <t>サイニュウ</t>
    </rPh>
    <phoneticPr fontId="2"/>
  </si>
  <si>
    <t>平成１４年度　府中市国民健康保険</t>
    <rPh sb="0" eb="2">
      <t>ヘイセイ</t>
    </rPh>
    <rPh sb="2" eb="6">
      <t>１４ネンド</t>
    </rPh>
    <rPh sb="7" eb="16">
      <t>フチュウシコクホ</t>
    </rPh>
    <phoneticPr fontId="2"/>
  </si>
  <si>
    <t>特別会計予算の骨子</t>
    <rPh sb="0" eb="4">
      <t>トクベツカイケイ</t>
    </rPh>
    <rPh sb="4" eb="6">
      <t>ヨサン</t>
    </rPh>
    <rPh sb="7" eb="9">
      <t>コッシ</t>
    </rPh>
    <phoneticPr fontId="2"/>
  </si>
  <si>
    <t>介護分</t>
    <rPh sb="0" eb="2">
      <t>カイゴ</t>
    </rPh>
    <rPh sb="2" eb="3">
      <t>ブン</t>
    </rPh>
    <phoneticPr fontId="2"/>
  </si>
  <si>
    <t>国保税</t>
  </si>
  <si>
    <t>一般分</t>
  </si>
  <si>
    <t>現年課税分</t>
  </si>
  <si>
    <t>医療分</t>
  </si>
  <si>
    <t>介護分</t>
  </si>
  <si>
    <t>滞納繰越分</t>
  </si>
  <si>
    <t>調定額
収納率</t>
  </si>
  <si>
    <t>計</t>
  </si>
  <si>
    <t>退職分</t>
  </si>
  <si>
    <t>一部負担金</t>
  </si>
  <si>
    <t>使用料および手数料</t>
  </si>
  <si>
    <t>国庫支出金</t>
  </si>
  <si>
    <t>介護事務費負担金</t>
  </si>
  <si>
    <t>老健拠出金負担金</t>
  </si>
  <si>
    <t>療養給付費交付金</t>
  </si>
  <si>
    <t>共同事業交付金</t>
  </si>
  <si>
    <t>財産収入</t>
  </si>
  <si>
    <t>繰入金</t>
  </si>
  <si>
    <t>保険基盤安定</t>
  </si>
  <si>
    <t>職員給与費等</t>
  </si>
  <si>
    <t>出産育児一時金等</t>
  </si>
  <si>
    <t>財政安定化</t>
  </si>
  <si>
    <t>その他</t>
  </si>
  <si>
    <t>繰越金</t>
  </si>
  <si>
    <t>一般分繰越金</t>
  </si>
  <si>
    <t>退職分繰越金</t>
  </si>
  <si>
    <t>諸収入</t>
  </si>
  <si>
    <t>延滞金</t>
  </si>
  <si>
    <t>預金利子</t>
  </si>
  <si>
    <t>雑入</t>
  </si>
  <si>
    <t>総務費</t>
  </si>
  <si>
    <t>総務管理費</t>
  </si>
  <si>
    <t>徴税費</t>
  </si>
  <si>
    <t>保険給付費</t>
  </si>
  <si>
    <t>審査支払手数料</t>
  </si>
  <si>
    <t>出産育児一時金</t>
  </si>
  <si>
    <t>単価
支給件数</t>
  </si>
  <si>
    <t>葬祭費</t>
  </si>
  <si>
    <t>介護納付金拠出金</t>
  </si>
  <si>
    <t>保健事業費</t>
  </si>
  <si>
    <t>公債費</t>
  </si>
  <si>
    <t>諸支出金</t>
  </si>
  <si>
    <t>予備費</t>
  </si>
  <si>
    <t>国庫補助金</t>
    <rPh sb="0" eb="5">
      <t>コッコホジョキン</t>
    </rPh>
    <phoneticPr fontId="2"/>
  </si>
  <si>
    <t>特別調整交付金</t>
    <rPh sb="0" eb="2">
      <t>トクベツ</t>
    </rPh>
    <rPh sb="2" eb="4">
      <t>チョウセイ</t>
    </rPh>
    <rPh sb="4" eb="7">
      <t>コウフキン</t>
    </rPh>
    <phoneticPr fontId="2"/>
  </si>
  <si>
    <t>医療分（現年＋過年）</t>
    <rPh sb="4" eb="5">
      <t>ゲン</t>
    </rPh>
    <rPh sb="5" eb="6">
      <t>ネン</t>
    </rPh>
    <rPh sb="7" eb="8">
      <t>カ</t>
    </rPh>
    <rPh sb="8" eb="9">
      <t>ネン</t>
    </rPh>
    <phoneticPr fontId="2"/>
  </si>
  <si>
    <t>滞納処分費</t>
    <rPh sb="0" eb="4">
      <t>タイノウショブン</t>
    </rPh>
    <rPh sb="4" eb="5">
      <t>ヒ</t>
    </rPh>
    <phoneticPr fontId="2"/>
  </si>
  <si>
    <t>返納金</t>
    <rPh sb="0" eb="3">
      <t>ヘンノウキン</t>
    </rPh>
    <phoneticPr fontId="2"/>
  </si>
  <si>
    <t>第三者</t>
    <rPh sb="0" eb="3">
      <t>ダイサンシャ</t>
    </rPh>
    <phoneticPr fontId="2"/>
  </si>
  <si>
    <t>雑入</t>
    <rPh sb="0" eb="2">
      <t>ザツニュウ</t>
    </rPh>
    <phoneticPr fontId="2"/>
  </si>
  <si>
    <t>歳入</t>
    <rPh sb="0" eb="2">
      <t>サイニュウ</t>
    </rPh>
    <phoneticPr fontId="2"/>
  </si>
  <si>
    <t>一般分歳出</t>
    <rPh sb="0" eb="2">
      <t>イッパン</t>
    </rPh>
    <rPh sb="2" eb="3">
      <t>ブン</t>
    </rPh>
    <rPh sb="3" eb="5">
      <t>サイシュツ</t>
    </rPh>
    <phoneticPr fontId="2"/>
  </si>
  <si>
    <t>退職分歳出</t>
    <rPh sb="0" eb="2">
      <t>タイショク</t>
    </rPh>
    <rPh sb="2" eb="3">
      <t>ブン</t>
    </rPh>
    <rPh sb="3" eb="5">
      <t>サイシュツ</t>
    </rPh>
    <phoneticPr fontId="2"/>
  </si>
  <si>
    <t>介護分歳出</t>
    <rPh sb="0" eb="2">
      <t>カイゴ</t>
    </rPh>
    <rPh sb="2" eb="3">
      <t>ブン</t>
    </rPh>
    <rPh sb="3" eb="5">
      <t>サイシュツ</t>
    </rPh>
    <phoneticPr fontId="2"/>
  </si>
  <si>
    <t>一般分歳入</t>
    <rPh sb="0" eb="2">
      <t>イッパン</t>
    </rPh>
    <rPh sb="2" eb="3">
      <t>ブン</t>
    </rPh>
    <rPh sb="3" eb="5">
      <t>サイニュウ</t>
    </rPh>
    <phoneticPr fontId="2"/>
  </si>
  <si>
    <t>退職分歳入</t>
    <rPh sb="0" eb="2">
      <t>タイショク</t>
    </rPh>
    <rPh sb="2" eb="3">
      <t>ブン</t>
    </rPh>
    <rPh sb="3" eb="5">
      <t>サイニュウ</t>
    </rPh>
    <phoneticPr fontId="2"/>
  </si>
  <si>
    <t>介護分歳入</t>
    <rPh sb="0" eb="2">
      <t>カイゴ</t>
    </rPh>
    <rPh sb="2" eb="3">
      <t>ブン</t>
    </rPh>
    <rPh sb="3" eb="5">
      <t>サイニュウ</t>
    </rPh>
    <phoneticPr fontId="2"/>
  </si>
  <si>
    <t>医療分</t>
    <phoneticPr fontId="2"/>
  </si>
  <si>
    <t>小　　計</t>
    <rPh sb="0" eb="4">
      <t>ショウケイ</t>
    </rPh>
    <phoneticPr fontId="2"/>
  </si>
  <si>
    <t>合計</t>
    <rPh sb="0" eb="2">
      <t>ゴウケイ</t>
    </rPh>
    <phoneticPr fontId="2"/>
  </si>
  <si>
    <t>歳　　入</t>
    <phoneticPr fontId="2"/>
  </si>
  <si>
    <t>歳　　出</t>
    <phoneticPr fontId="2"/>
  </si>
  <si>
    <t>療養費</t>
    <rPh sb="0" eb="3">
      <t>リョウヨウヒ</t>
    </rPh>
    <phoneticPr fontId="2"/>
  </si>
  <si>
    <t>結精給付金</t>
    <rPh sb="0" eb="2">
      <t>ケッセイ</t>
    </rPh>
    <rPh sb="2" eb="5">
      <t>キュウフキン</t>
    </rPh>
    <phoneticPr fontId="2"/>
  </si>
  <si>
    <t>一般小計</t>
    <rPh sb="0" eb="2">
      <t>イッパン</t>
    </rPh>
    <rPh sb="2" eb="4">
      <t>ショウケイ</t>
    </rPh>
    <phoneticPr fontId="2"/>
  </si>
  <si>
    <t>退職</t>
    <rPh sb="0" eb="2">
      <t>タイショク</t>
    </rPh>
    <phoneticPr fontId="2"/>
  </si>
  <si>
    <t>退職小計</t>
    <rPh sb="0" eb="2">
      <t>タイショク</t>
    </rPh>
    <rPh sb="2" eb="4">
      <t>ショウケイ</t>
    </rPh>
    <phoneticPr fontId="2"/>
  </si>
  <si>
    <t>医療費拠出金</t>
    <rPh sb="0" eb="3">
      <t>イリョウヒ</t>
    </rPh>
    <rPh sb="3" eb="6">
      <t>キョシュツキン</t>
    </rPh>
    <phoneticPr fontId="2"/>
  </si>
  <si>
    <t>事務費拠出金</t>
    <rPh sb="0" eb="3">
      <t>ジムヒ</t>
    </rPh>
    <rPh sb="3" eb="6">
      <t>キョシュツキン</t>
    </rPh>
    <phoneticPr fontId="2"/>
  </si>
  <si>
    <t>事業費拠出金</t>
    <rPh sb="0" eb="3">
      <t>ジギョウヒ</t>
    </rPh>
    <rPh sb="3" eb="6">
      <t>キョシュツキン</t>
    </rPh>
    <phoneticPr fontId="2"/>
  </si>
  <si>
    <t>高額共同事業</t>
    <rPh sb="0" eb="2">
      <t>コウガク</t>
    </rPh>
    <rPh sb="2" eb="6">
      <t>キョウドウジギョウ</t>
    </rPh>
    <phoneticPr fontId="2"/>
  </si>
  <si>
    <t>その他事業</t>
    <rPh sb="0" eb="3">
      <t>ソノタ</t>
    </rPh>
    <rPh sb="3" eb="5">
      <t>ジギョウ</t>
    </rPh>
    <phoneticPr fontId="2"/>
  </si>
  <si>
    <t>還付金</t>
    <rPh sb="0" eb="2">
      <t>カンプ</t>
    </rPh>
    <rPh sb="2" eb="3">
      <t>キン</t>
    </rPh>
    <phoneticPr fontId="2"/>
  </si>
  <si>
    <t>国庫支出返還金</t>
    <rPh sb="0" eb="2">
      <t>コッコ</t>
    </rPh>
    <rPh sb="2" eb="4">
      <t>シシュツ</t>
    </rPh>
    <rPh sb="4" eb="7">
      <t>ヘンカンキン</t>
    </rPh>
    <phoneticPr fontId="2"/>
  </si>
  <si>
    <t>都支出返還金</t>
    <rPh sb="0" eb="1">
      <t>ト</t>
    </rPh>
    <rPh sb="1" eb="3">
      <t>シシュツ</t>
    </rPh>
    <rPh sb="3" eb="6">
      <t>ヘンカンキン</t>
    </rPh>
    <phoneticPr fontId="2"/>
  </si>
  <si>
    <t>療給交付返還金</t>
    <rPh sb="0" eb="1">
      <t>リョウ</t>
    </rPh>
    <rPh sb="1" eb="2">
      <t>キュウ</t>
    </rPh>
    <rPh sb="2" eb="4">
      <t>コウフ</t>
    </rPh>
    <rPh sb="4" eb="7">
      <t>ヘンカンキン</t>
    </rPh>
    <phoneticPr fontId="2"/>
  </si>
  <si>
    <t>繰出金（高額貸付）</t>
    <rPh sb="0" eb="2">
      <t>クリダ</t>
    </rPh>
    <rPh sb="2" eb="3">
      <t>キン</t>
    </rPh>
    <rPh sb="4" eb="6">
      <t>コウガク</t>
    </rPh>
    <rPh sb="6" eb="8">
      <t>カシツケ</t>
    </rPh>
    <phoneticPr fontId="2"/>
  </si>
  <si>
    <t>歳出</t>
    <rPh sb="0" eb="2">
      <t>サイシュツ</t>
    </rPh>
    <phoneticPr fontId="2"/>
  </si>
  <si>
    <t>--</t>
    <phoneticPr fontId="2"/>
  </si>
  <si>
    <t>歳入</t>
    <rPh sb="0" eb="2">
      <t>サイニュウ</t>
    </rPh>
    <phoneticPr fontId="2"/>
  </si>
  <si>
    <t>歳入－歳出</t>
    <rPh sb="0" eb="2">
      <t>サイニュウ</t>
    </rPh>
    <rPh sb="3" eb="5">
      <t>サイシュツ</t>
    </rPh>
    <phoneticPr fontId="2"/>
  </si>
  <si>
    <t>共同事業交付金
補助金</t>
    <rPh sb="0" eb="4">
      <t>キョウドウジギョウ</t>
    </rPh>
    <rPh sb="4" eb="7">
      <t>コウフキン</t>
    </rPh>
    <rPh sb="8" eb="11">
      <t>ホジョキン</t>
    </rPh>
    <phoneticPr fontId="2"/>
  </si>
  <si>
    <t>4,466,804千円
90.0%
62,489円</t>
    <phoneticPr fontId="2"/>
  </si>
  <si>
    <t>305,693千円
90.0%
14,655円</t>
    <phoneticPr fontId="2"/>
  </si>
  <si>
    <t>1,969,392千円
16.0%</t>
    <phoneticPr fontId="2"/>
  </si>
  <si>
    <t>108,310千円
18.0%</t>
    <phoneticPr fontId="2"/>
  </si>
  <si>
    <t>601,516千円
99.0%
84,376円</t>
    <phoneticPr fontId="2"/>
  </si>
  <si>
    <t>53,055千円
99.0%
13,882円</t>
    <phoneticPr fontId="2"/>
  </si>
  <si>
    <t>14,249千円
40.0%</t>
    <phoneticPr fontId="2"/>
  </si>
  <si>
    <t>668千円
40.0%</t>
    <phoneticPr fontId="2"/>
  </si>
  <si>
    <t>療養給付費等負担金</t>
    <rPh sb="0" eb="2">
      <t>リョウヨウ</t>
    </rPh>
    <rPh sb="2" eb="4">
      <t>キュウフ</t>
    </rPh>
    <rPh sb="4" eb="5">
      <t>ヒ</t>
    </rPh>
    <phoneticPr fontId="2"/>
  </si>
  <si>
    <t>都支出金</t>
    <phoneticPr fontId="2"/>
  </si>
  <si>
    <t>単価
支給件数</t>
    <phoneticPr fontId="2"/>
  </si>
  <si>
    <t>300,000円
397件</t>
    <phoneticPr fontId="2"/>
  </si>
  <si>
    <t>70,000円
816件</t>
    <phoneticPr fontId="2"/>
  </si>
  <si>
    <t>2,403千円
12,623千円</t>
    <phoneticPr fontId="2"/>
  </si>
  <si>
    <t>老人保健拠出金</t>
    <rPh sb="0" eb="2">
      <t>ロウジン</t>
    </rPh>
    <rPh sb="2" eb="4">
      <t>ホケン</t>
    </rPh>
    <phoneticPr fontId="2"/>
  </si>
  <si>
    <t>調定額
収納率
1人当調定額</t>
    <phoneticPr fontId="2"/>
  </si>
  <si>
    <t>療養諸費等負担金</t>
    <rPh sb="0" eb="4">
      <t>リョウヨウショヒ</t>
    </rPh>
    <rPh sb="4" eb="5">
      <t>トウ</t>
    </rPh>
    <rPh sb="5" eb="8">
      <t>フタンキン</t>
    </rPh>
    <phoneticPr fontId="2"/>
  </si>
  <si>
    <t>介護給付費負担金</t>
    <rPh sb="0" eb="2">
      <t>カイゴ</t>
    </rPh>
    <rPh sb="2" eb="5">
      <t>キュウフヒ</t>
    </rPh>
    <rPh sb="5" eb="8">
      <t>フタンキン</t>
    </rPh>
    <phoneticPr fontId="2"/>
  </si>
  <si>
    <t>普通調整交付金（介護分）</t>
    <rPh sb="0" eb="2">
      <t>フツウ</t>
    </rPh>
    <rPh sb="2" eb="4">
      <t>チョウセイ</t>
    </rPh>
    <rPh sb="4" eb="7">
      <t>コウフキン</t>
    </rPh>
    <rPh sb="8" eb="10">
      <t>カイゴ</t>
    </rPh>
    <rPh sb="10" eb="11">
      <t>ブン</t>
    </rPh>
    <phoneticPr fontId="2"/>
  </si>
  <si>
    <t>平成１５年度　府中市国民健康保険特別会計予算の骨子</t>
    <rPh sb="16" eb="18">
      <t>トクベツ</t>
    </rPh>
    <rPh sb="18" eb="22">
      <t>カイケイヨサン</t>
    </rPh>
    <rPh sb="23" eb="25">
      <t>コッシ</t>
    </rPh>
    <phoneticPr fontId="2"/>
  </si>
  <si>
    <t>1人当保険者負担額</t>
    <rPh sb="0" eb="2">
      <t>ヒトリ</t>
    </rPh>
    <phoneticPr fontId="2"/>
  </si>
  <si>
    <t>117,876円</t>
    <phoneticPr fontId="2"/>
  </si>
  <si>
    <t>2,206円</t>
    <phoneticPr fontId="2"/>
  </si>
  <si>
    <t>273,270円</t>
    <phoneticPr fontId="2"/>
  </si>
  <si>
    <t>1人当保険者負担額</t>
    <rPh sb="1" eb="2">
      <t>ヒト</t>
    </rPh>
    <phoneticPr fontId="2"/>
  </si>
  <si>
    <t>3,836円</t>
    <phoneticPr fontId="2"/>
  </si>
  <si>
    <t>医療費通知（年2回）
健康診断補助</t>
    <rPh sb="0" eb="3">
      <t>イリョウヒ</t>
    </rPh>
    <rPh sb="3" eb="5">
      <t>ツウチ</t>
    </rPh>
    <rPh sb="6" eb="7">
      <t>ネン</t>
    </rPh>
    <rPh sb="7" eb="9">
      <t>２カイ</t>
    </rPh>
    <rPh sb="11" eb="15">
      <t>ケンコウシンダン</t>
    </rPh>
    <rPh sb="15" eb="17">
      <t>ホジョ</t>
    </rPh>
    <phoneticPr fontId="2"/>
  </si>
  <si>
    <t>調定額
収納率
1人当調定額</t>
  </si>
  <si>
    <t>小　　計</t>
  </si>
  <si>
    <t>療養給付費等負担金</t>
  </si>
  <si>
    <t>療養諸費等負担金</t>
  </si>
  <si>
    <t>国庫補助金</t>
  </si>
  <si>
    <t>特別調整交付金</t>
  </si>
  <si>
    <t>滞納処分費</t>
  </si>
  <si>
    <t>返納金</t>
  </si>
  <si>
    <t>第三者</t>
  </si>
  <si>
    <t>歳入</t>
  </si>
  <si>
    <t>一般分歳入</t>
  </si>
  <si>
    <t>退職分歳入</t>
  </si>
  <si>
    <t>介護分歳入</t>
  </si>
  <si>
    <t>合計</t>
  </si>
  <si>
    <t>歳　　出</t>
  </si>
  <si>
    <t>一般</t>
  </si>
  <si>
    <t>療養給付費</t>
  </si>
  <si>
    <t>療養費</t>
  </si>
  <si>
    <t>高額療養費</t>
  </si>
  <si>
    <t>移送費</t>
  </si>
  <si>
    <t>結精給付金</t>
  </si>
  <si>
    <t>一般小計</t>
  </si>
  <si>
    <t>退職</t>
  </si>
  <si>
    <t>退職小計</t>
  </si>
  <si>
    <t>老人保健拠出金</t>
  </si>
  <si>
    <t>医療費拠出金</t>
  </si>
  <si>
    <t>事務費拠出金</t>
  </si>
  <si>
    <t>事業費拠出金</t>
  </si>
  <si>
    <t>その他事業</t>
  </si>
  <si>
    <t>還付金</t>
  </si>
  <si>
    <t>歳出</t>
  </si>
  <si>
    <t>一般分歳出</t>
  </si>
  <si>
    <t>退職分歳出</t>
  </si>
  <si>
    <t>介護分歳出</t>
  </si>
  <si>
    <t>1,564千円
40.0%</t>
    <phoneticPr fontId="2"/>
  </si>
  <si>
    <t>28,654千円
40.0%</t>
    <phoneticPr fontId="2"/>
  </si>
  <si>
    <t>46,364千円
99.0%
13,882円</t>
    <phoneticPr fontId="2"/>
  </si>
  <si>
    <t>609,490千円
99.0%
76,177円</t>
    <phoneticPr fontId="2"/>
  </si>
  <si>
    <t>160,634千円
18.0%</t>
    <phoneticPr fontId="2"/>
  </si>
  <si>
    <t>2,131,946千円
16.0%</t>
    <phoneticPr fontId="2"/>
  </si>
  <si>
    <t>345,326千円
90.0%
15,937円</t>
    <phoneticPr fontId="2"/>
  </si>
  <si>
    <t>4,744,445千円
90.0%
64,019円</t>
    <phoneticPr fontId="2"/>
  </si>
  <si>
    <t>高額医療費
共同事業負担金</t>
    <rPh sb="0" eb="2">
      <t>コウガク</t>
    </rPh>
    <rPh sb="2" eb="5">
      <t>イリョウヒ</t>
    </rPh>
    <rPh sb="10" eb="13">
      <t>フタンキン</t>
    </rPh>
    <phoneticPr fontId="2"/>
  </si>
  <si>
    <t>医療分(現年＋過年)</t>
    <phoneticPr fontId="2"/>
  </si>
  <si>
    <t>都支出金</t>
    <rPh sb="0" eb="4">
      <t>トシシュツキン</t>
    </rPh>
    <phoneticPr fontId="2"/>
  </si>
  <si>
    <t>都補助金</t>
    <rPh sb="0" eb="4">
      <t>トホジョキン</t>
    </rPh>
    <phoneticPr fontId="2"/>
  </si>
  <si>
    <t>高額医療費共同事業交付金</t>
    <rPh sb="0" eb="2">
      <t>コウガク</t>
    </rPh>
    <rPh sb="2" eb="5">
      <t>イリョウヒ</t>
    </rPh>
    <phoneticPr fontId="2"/>
  </si>
  <si>
    <t>普通調整交付金
(介護分)</t>
    <phoneticPr fontId="2"/>
  </si>
  <si>
    <t>歳　　入</t>
    <phoneticPr fontId="2"/>
  </si>
  <si>
    <t>結精給付金</t>
    <phoneticPr fontId="2"/>
  </si>
  <si>
    <t>高額医療費拠出金</t>
    <rPh sb="0" eb="2">
      <t>コウガク</t>
    </rPh>
    <rPh sb="2" eb="5">
      <t>イリョウヒ</t>
    </rPh>
    <phoneticPr fontId="2"/>
  </si>
  <si>
    <t>高額医療費
共同事業負担金</t>
    <rPh sb="0" eb="2">
      <t>コウガク</t>
    </rPh>
    <rPh sb="2" eb="5">
      <t>イリョウヒ</t>
    </rPh>
    <rPh sb="6" eb="10">
      <t>キョウドウジギョウ</t>
    </rPh>
    <rPh sb="10" eb="13">
      <t>フタンキン</t>
    </rPh>
    <phoneticPr fontId="2"/>
  </si>
  <si>
    <t>歳入 － 歳出</t>
    <phoneticPr fontId="2"/>
  </si>
  <si>
    <t>療給等交付金返還金</t>
    <rPh sb="2" eb="3">
      <t>トウ</t>
    </rPh>
    <rPh sb="5" eb="6">
      <t>キン</t>
    </rPh>
    <phoneticPr fontId="2"/>
  </si>
  <si>
    <t>都支出金返還金</t>
    <rPh sb="3" eb="4">
      <t>キン</t>
    </rPh>
    <phoneticPr fontId="2"/>
  </si>
  <si>
    <t>国庫支出金返還金</t>
    <rPh sb="4" eb="5">
      <t>キン</t>
    </rPh>
    <phoneticPr fontId="2"/>
  </si>
  <si>
    <t>***</t>
    <phoneticPr fontId="2"/>
  </si>
  <si>
    <t>療養給付費等交付金</t>
    <rPh sb="5" eb="6">
      <t>トウ</t>
    </rPh>
    <phoneticPr fontId="2"/>
  </si>
  <si>
    <r>
      <t>保険基盤安定</t>
    </r>
    <r>
      <rPr>
        <sz val="9"/>
        <rFont val="ＭＳ 明朝"/>
        <family val="1"/>
        <charset val="128"/>
      </rPr>
      <t>(保険税軽減分)</t>
    </r>
    <rPh sb="7" eb="10">
      <t>ホケンゼイ</t>
    </rPh>
    <rPh sb="10" eb="12">
      <t>ケイゲン</t>
    </rPh>
    <rPh sb="12" eb="13">
      <t>ブン</t>
    </rPh>
    <phoneticPr fontId="2"/>
  </si>
  <si>
    <t>財政安定化支援事業</t>
    <rPh sb="5" eb="7">
      <t>シエン</t>
    </rPh>
    <rPh sb="7" eb="9">
      <t>ジギョウ</t>
    </rPh>
    <phoneticPr fontId="2"/>
  </si>
  <si>
    <t>平成16年度　府中市国民健康保険特別会計予算の骨子</t>
    <rPh sb="0" eb="2">
      <t>ヘイセイ</t>
    </rPh>
    <rPh sb="2" eb="6">
      <t>１６ネンド</t>
    </rPh>
    <rPh sb="7" eb="16">
      <t>フチュウシコクホ</t>
    </rPh>
    <rPh sb="16" eb="20">
      <t>トクベツカイケイ</t>
    </rPh>
    <rPh sb="20" eb="22">
      <t>ヨサン</t>
    </rPh>
    <rPh sb="23" eb="25">
      <t>コッシ</t>
    </rPh>
    <phoneticPr fontId="2"/>
  </si>
  <si>
    <t>雑入</t>
    <phoneticPr fontId="2"/>
  </si>
  <si>
    <t>介護納付金</t>
    <phoneticPr fontId="2"/>
  </si>
  <si>
    <t>諸支出金</t>
    <phoneticPr fontId="2"/>
  </si>
  <si>
    <t>***</t>
    <phoneticPr fontId="2"/>
  </si>
  <si>
    <t>42,690千円
158千円</t>
    <rPh sb="6" eb="8">
      <t>センエン</t>
    </rPh>
    <rPh sb="12" eb="14">
      <t>センエン</t>
    </rPh>
    <phoneticPr fontId="2"/>
  </si>
  <si>
    <t>1件当保険者負担額</t>
  </si>
  <si>
    <t>保険給付費</t>
    <phoneticPr fontId="2"/>
  </si>
  <si>
    <t>11,025円</t>
    <rPh sb="6" eb="7">
      <t>エン</t>
    </rPh>
    <phoneticPr fontId="2"/>
  </si>
  <si>
    <t>1件当保険者負担額</t>
    <phoneticPr fontId="2"/>
  </si>
  <si>
    <t>7,867円</t>
    <rPh sb="5" eb="6">
      <t>エン</t>
    </rPh>
    <phoneticPr fontId="2"/>
  </si>
  <si>
    <t>1件当保険者負担額</t>
    <rPh sb="1" eb="2">
      <t>ケン</t>
    </rPh>
    <phoneticPr fontId="2"/>
  </si>
  <si>
    <t>99,611円</t>
    <rPh sb="6" eb="7">
      <t>エン</t>
    </rPh>
    <phoneticPr fontId="2"/>
  </si>
  <si>
    <t>1件当保険者負担額</t>
    <rPh sb="1" eb="2">
      <t>ケン</t>
    </rPh>
    <phoneticPr fontId="2"/>
  </si>
  <si>
    <t>12,062円</t>
    <rPh sb="6" eb="7">
      <t>エン</t>
    </rPh>
    <phoneticPr fontId="2"/>
  </si>
  <si>
    <t>9,640円</t>
    <rPh sb="5" eb="6">
      <t>エン</t>
    </rPh>
    <phoneticPr fontId="2"/>
  </si>
  <si>
    <t>98,373円</t>
    <rPh sb="6" eb="7">
      <t>エン</t>
    </rPh>
    <phoneticPr fontId="2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</si>
  <si>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2"/>
  </si>
  <si>
    <t>一時借入金利子償還金</t>
    <rPh sb="0" eb="5">
      <t>イチジカリイレキン</t>
    </rPh>
    <rPh sb="5" eb="7">
      <t>リシ</t>
    </rPh>
    <rPh sb="7" eb="10">
      <t>ショウカンキン</t>
    </rPh>
    <phoneticPr fontId="2"/>
  </si>
  <si>
    <t>国保税過誤納還付金</t>
    <rPh sb="0" eb="3">
      <t>コクホゼイ</t>
    </rPh>
    <rPh sb="3" eb="5">
      <t>カゴ</t>
    </rPh>
    <rPh sb="5" eb="6">
      <t>ノウ</t>
    </rPh>
    <rPh sb="6" eb="8">
      <t>カンプ</t>
    </rPh>
    <rPh sb="8" eb="9">
      <t>キン</t>
    </rPh>
    <phoneticPr fontId="2"/>
  </si>
  <si>
    <t>前年度精算返還金</t>
    <rPh sb="0" eb="3">
      <t>ゼンネンド</t>
    </rPh>
    <rPh sb="3" eb="5">
      <t>セイサン</t>
    </rPh>
    <rPh sb="5" eb="8">
      <t>ヘンカンキン</t>
    </rPh>
    <phoneticPr fontId="2"/>
  </si>
  <si>
    <t>介護保険第2号被保険者負担額</t>
    <rPh sb="0" eb="2">
      <t>カイゴ</t>
    </rPh>
    <rPh sb="2" eb="4">
      <t>ホケン</t>
    </rPh>
    <rPh sb="4" eb="5">
      <t>ダイ</t>
    </rPh>
    <rPh sb="5" eb="7">
      <t>２ゴウ</t>
    </rPh>
    <rPh sb="7" eb="11">
      <t>ヒホケンシャ</t>
    </rPh>
    <rPh sb="11" eb="14">
      <t>フタンガク</t>
    </rPh>
    <phoneticPr fontId="2"/>
  </si>
  <si>
    <t>2,394千円
14,516千円</t>
    <phoneticPr fontId="2"/>
  </si>
  <si>
    <t>単　　価
支給件数</t>
    <phoneticPr fontId="2"/>
  </si>
  <si>
    <t>単　　価
支給件数</t>
    <phoneticPr fontId="2"/>
  </si>
  <si>
    <t>審査支払事務
損害賠償請求事務</t>
    <rPh sb="0" eb="2">
      <t>シンサ</t>
    </rPh>
    <rPh sb="2" eb="4">
      <t>シハライテスウリョウ</t>
    </rPh>
    <rPh sb="4" eb="6">
      <t>ジム</t>
    </rPh>
    <rPh sb="7" eb="9">
      <t>ソンガイ</t>
    </rPh>
    <rPh sb="9" eb="11">
      <t>バイショウ</t>
    </rPh>
    <rPh sb="11" eb="13">
      <t>セイキュウ</t>
    </rPh>
    <rPh sb="13" eb="15">
      <t>ジム</t>
    </rPh>
    <phoneticPr fontId="2"/>
  </si>
  <si>
    <t>70,000円
848件</t>
    <phoneticPr fontId="2"/>
  </si>
  <si>
    <t>300,000円
404件</t>
    <phoneticPr fontId="2"/>
  </si>
  <si>
    <t>人件費・事務費等</t>
    <rPh sb="0" eb="3">
      <t>ジンケンヒ</t>
    </rPh>
    <rPh sb="4" eb="7">
      <t>ジムヒ</t>
    </rPh>
    <rPh sb="7" eb="8">
      <t>トウ</t>
    </rPh>
    <phoneticPr fontId="2"/>
  </si>
  <si>
    <t>連合会が行う高額医療費共同事業に係る拠出金</t>
    <rPh sb="0" eb="3">
      <t>レンゴウカイ</t>
    </rPh>
    <rPh sb="4" eb="5">
      <t>オコナ</t>
    </rPh>
    <rPh sb="6" eb="8">
      <t>コウガク</t>
    </rPh>
    <rPh sb="8" eb="11">
      <t>イリョウヒ</t>
    </rPh>
    <rPh sb="11" eb="15">
      <t>キョウドウジギョウ</t>
    </rPh>
    <rPh sb="16" eb="17">
      <t>カカ</t>
    </rPh>
    <rPh sb="18" eb="21">
      <t>キョシュツキン</t>
    </rPh>
    <phoneticPr fontId="2"/>
  </si>
  <si>
    <t>老人保健の審査支払事務費等</t>
    <rPh sb="0" eb="4">
      <t>ロウジンホケン</t>
    </rPh>
    <rPh sb="5" eb="9">
      <t>シンサシハライ</t>
    </rPh>
    <rPh sb="9" eb="12">
      <t>ジムヒ</t>
    </rPh>
    <rPh sb="12" eb="13">
      <t>トウ</t>
    </rPh>
    <phoneticPr fontId="2"/>
  </si>
  <si>
    <t>老人の医療費と加入割合に応じて拠出する負担金</t>
    <rPh sb="0" eb="2">
      <t>ロウジン</t>
    </rPh>
    <rPh sb="3" eb="6">
      <t>イリョウヒ</t>
    </rPh>
    <rPh sb="7" eb="9">
      <t>カニュウ</t>
    </rPh>
    <rPh sb="9" eb="11">
      <t>ワリアイ</t>
    </rPh>
    <rPh sb="12" eb="13">
      <t>オウ</t>
    </rPh>
    <rPh sb="15" eb="17">
      <t>キョシュツ</t>
    </rPh>
    <rPh sb="19" eb="22">
      <t>フタンキン</t>
    </rPh>
    <phoneticPr fontId="2"/>
  </si>
  <si>
    <t>高額療養費資金貸付基金の増額</t>
    <rPh sb="0" eb="5">
      <t>コウガクリョウヨウヒ</t>
    </rPh>
    <rPh sb="5" eb="9">
      <t>シキンカシツケ</t>
    </rPh>
    <rPh sb="9" eb="11">
      <t>キキン</t>
    </rPh>
    <rPh sb="12" eb="14">
      <t>ゾウガク</t>
    </rPh>
    <phoneticPr fontId="2"/>
  </si>
  <si>
    <t>高額医療費拠出金</t>
    <rPh sb="2" eb="5">
      <t>イリョウヒ</t>
    </rPh>
    <rPh sb="5" eb="8">
      <t>キョシュツキン</t>
    </rPh>
    <phoneticPr fontId="2"/>
  </si>
  <si>
    <t>医療費通知(年2回)
総合健康診査料助成</t>
    <rPh sb="11" eb="13">
      <t>ソウゴウ</t>
    </rPh>
    <rPh sb="15" eb="17">
      <t>シンサ</t>
    </rPh>
    <rPh sb="17" eb="18">
      <t>リョウ</t>
    </rPh>
    <rPh sb="18" eb="20">
      <t>ジョセイ</t>
    </rPh>
    <phoneticPr fontId="2"/>
  </si>
  <si>
    <t>前年度からの繰越金</t>
    <rPh sb="0" eb="3">
      <t>ゼンネンド</t>
    </rPh>
    <rPh sb="6" eb="9">
      <t>クリコシキン</t>
    </rPh>
    <phoneticPr fontId="2"/>
  </si>
  <si>
    <t>資格喪失後の受診によるもの</t>
    <rPh sb="0" eb="4">
      <t>シカクソウシツ</t>
    </rPh>
    <rPh sb="4" eb="5">
      <t>ゴ</t>
    </rPh>
    <rPh sb="6" eb="8">
      <t>ジュシン</t>
    </rPh>
    <phoneticPr fontId="2"/>
  </si>
  <si>
    <t>介護納付金負担金</t>
    <rPh sb="2" eb="5">
      <t>ノウフキン</t>
    </rPh>
    <phoneticPr fontId="2"/>
  </si>
  <si>
    <t>高額医療費共同事業拠出金の1/4</t>
    <rPh sb="0" eb="2">
      <t>コウガク</t>
    </rPh>
    <rPh sb="2" eb="5">
      <t>イリョウヒ</t>
    </rPh>
    <rPh sb="5" eb="9">
      <t>キョウドウジギョウ</t>
    </rPh>
    <rPh sb="9" eb="12">
      <t>キョシュツキン</t>
    </rPh>
    <phoneticPr fontId="2"/>
  </si>
  <si>
    <t>高額医療費共同事業拠出金の1/4</t>
    <rPh sb="0" eb="2">
      <t>コウガク</t>
    </rPh>
    <rPh sb="2" eb="5">
      <t>イリョウヒ</t>
    </rPh>
    <rPh sb="5" eb="9">
      <t>キョウドウジギョウ</t>
    </rPh>
    <rPh sb="9" eb="12">
      <t>キョシュツキン</t>
    </rPh>
    <phoneticPr fontId="2"/>
  </si>
  <si>
    <t>市町村国民健康保険都費補助金</t>
    <rPh sb="0" eb="3">
      <t>シチョウソン</t>
    </rPh>
    <rPh sb="3" eb="9">
      <t>コクホ</t>
    </rPh>
    <rPh sb="9" eb="10">
      <t>ト</t>
    </rPh>
    <rPh sb="10" eb="11">
      <t>ヒ</t>
    </rPh>
    <rPh sb="11" eb="14">
      <t>ホジョキン</t>
    </rPh>
    <phoneticPr fontId="2"/>
  </si>
  <si>
    <t>出産育児一時金等の一般財源化に係る繰入金</t>
    <rPh sb="0" eb="2">
      <t>シュッサン</t>
    </rPh>
    <rPh sb="2" eb="4">
      <t>イクジ</t>
    </rPh>
    <rPh sb="4" eb="7">
      <t>イチジキン</t>
    </rPh>
    <rPh sb="7" eb="8">
      <t>トウ</t>
    </rPh>
    <rPh sb="9" eb="11">
      <t>イッパン</t>
    </rPh>
    <rPh sb="11" eb="13">
      <t>ザイゲン</t>
    </rPh>
    <rPh sb="13" eb="14">
      <t>カ</t>
    </rPh>
    <rPh sb="15" eb="16">
      <t>カカ</t>
    </rPh>
    <rPh sb="17" eb="20">
      <t>クリイレキン</t>
    </rPh>
    <phoneticPr fontId="2"/>
  </si>
  <si>
    <t>被保険者のうち高齢者の割合が高いことに係る繰入金</t>
    <rPh sb="0" eb="4">
      <t>ヒホケンシャ</t>
    </rPh>
    <rPh sb="7" eb="10">
      <t>コウレイシャ</t>
    </rPh>
    <rPh sb="11" eb="13">
      <t>ワリアイ</t>
    </rPh>
    <rPh sb="14" eb="15">
      <t>タカ</t>
    </rPh>
    <rPh sb="19" eb="20">
      <t>カカ</t>
    </rPh>
    <rPh sb="21" eb="24">
      <t>クリイレキン</t>
    </rPh>
    <phoneticPr fontId="2"/>
  </si>
  <si>
    <t>事務費のうち一般財源化された経費に係る繰入金</t>
    <rPh sb="0" eb="3">
      <t>ジムヒ</t>
    </rPh>
    <rPh sb="6" eb="8">
      <t>イッパン</t>
    </rPh>
    <rPh sb="8" eb="10">
      <t>ザイゲン</t>
    </rPh>
    <rPh sb="10" eb="11">
      <t>カ</t>
    </rPh>
    <rPh sb="14" eb="16">
      <t>ケイヒ</t>
    </rPh>
    <rPh sb="17" eb="18">
      <t>カカ</t>
    </rPh>
    <rPh sb="19" eb="22">
      <t>クリイレキン</t>
    </rPh>
    <phoneticPr fontId="2"/>
  </si>
  <si>
    <r>
      <t>保険基盤安定</t>
    </r>
    <r>
      <rPr>
        <sz val="9"/>
        <rFont val="ＭＳ 明朝"/>
        <family val="1"/>
        <charset val="128"/>
      </rPr>
      <t>(保険者支援分)</t>
    </r>
    <rPh sb="7" eb="10">
      <t>ホケンシャ</t>
    </rPh>
    <rPh sb="10" eb="12">
      <t>シエン</t>
    </rPh>
    <rPh sb="12" eb="13">
      <t>ブン</t>
    </rPh>
    <phoneticPr fontId="2"/>
  </si>
  <si>
    <r>
      <t>繰出金</t>
    </r>
    <r>
      <rPr>
        <sz val="9"/>
        <rFont val="ＭＳ 明朝"/>
        <family val="1"/>
        <charset val="128"/>
      </rPr>
      <t>(高額貸付基金)</t>
    </r>
    <rPh sb="8" eb="10">
      <t>キキン</t>
    </rPh>
    <phoneticPr fontId="2"/>
  </si>
  <si>
    <t>保険税条例減税に係る繰入金</t>
    <rPh sb="0" eb="3">
      <t>ホケンゼイ</t>
    </rPh>
    <rPh sb="3" eb="5">
      <t>ジョウレイ</t>
    </rPh>
    <rPh sb="5" eb="7">
      <t>ゲンゼイ</t>
    </rPh>
    <rPh sb="8" eb="9">
      <t>カカ</t>
    </rPh>
    <rPh sb="10" eb="13">
      <t>クリイレキン</t>
    </rPh>
    <phoneticPr fontId="2"/>
  </si>
  <si>
    <t>高額療養費･出産費貸付基金預金利子</t>
    <rPh sb="0" eb="2">
      <t>コウガク</t>
    </rPh>
    <rPh sb="2" eb="5">
      <t>リョウヨウヒ</t>
    </rPh>
    <rPh sb="6" eb="8">
      <t>シュッサン</t>
    </rPh>
    <rPh sb="8" eb="9">
      <t>ヒ</t>
    </rPh>
    <rPh sb="9" eb="11">
      <t>カシツケ</t>
    </rPh>
    <rPh sb="11" eb="13">
      <t>キキン</t>
    </rPh>
    <rPh sb="13" eb="15">
      <t>ヨキン</t>
    </rPh>
    <rPh sb="15" eb="17">
      <t>リシ</t>
    </rPh>
    <phoneticPr fontId="2"/>
  </si>
  <si>
    <t>介護納付金の5％相当分</t>
    <rPh sb="0" eb="2">
      <t>カイゴ</t>
    </rPh>
    <rPh sb="2" eb="5">
      <t>ノウフキン</t>
    </rPh>
    <rPh sb="8" eb="11">
      <t>ソウトウブン</t>
    </rPh>
    <phoneticPr fontId="2"/>
  </si>
  <si>
    <t>(老健医療費拠出金－退職者医療拠出金)×40/100</t>
    <rPh sb="1" eb="3">
      <t>ロウケン</t>
    </rPh>
    <rPh sb="3" eb="6">
      <t>イリョウヒ</t>
    </rPh>
    <rPh sb="6" eb="9">
      <t>キョシュツキン</t>
    </rPh>
    <rPh sb="10" eb="13">
      <t>タイショクシャ</t>
    </rPh>
    <rPh sb="13" eb="15">
      <t>イリョウ</t>
    </rPh>
    <rPh sb="15" eb="18">
      <t>キョシュツキン</t>
    </rPh>
    <phoneticPr fontId="2"/>
  </si>
  <si>
    <t>介護納付金×40/100</t>
    <rPh sb="0" eb="2">
      <t>カイゴ</t>
    </rPh>
    <rPh sb="2" eb="5">
      <t>ノウフキン</t>
    </rPh>
    <phoneticPr fontId="2"/>
  </si>
  <si>
    <t>連合会が行う高額医療費共同事業に対する交付金</t>
    <rPh sb="0" eb="3">
      <t>レンゴウカイ</t>
    </rPh>
    <rPh sb="4" eb="5">
      <t>オコナ</t>
    </rPh>
    <rPh sb="6" eb="8">
      <t>コウガク</t>
    </rPh>
    <rPh sb="8" eb="11">
      <t>イリョウヒ</t>
    </rPh>
    <rPh sb="11" eb="15">
      <t>キョウドウジギョウ</t>
    </rPh>
    <rPh sb="15" eb="17">
      <t>ニタイ</t>
    </rPh>
    <rPh sb="19" eb="22">
      <t>コウフキン</t>
    </rPh>
    <phoneticPr fontId="2"/>
  </si>
  <si>
    <t>国保税の滞納に係る延滞金</t>
    <rPh sb="0" eb="3">
      <t>コクホゼイ</t>
    </rPh>
    <rPh sb="4" eb="6">
      <t>タイノウ</t>
    </rPh>
    <rPh sb="7" eb="8">
      <t>カカ</t>
    </rPh>
    <rPh sb="9" eb="12">
      <t>エンタイキン</t>
    </rPh>
    <phoneticPr fontId="2"/>
  </si>
  <si>
    <t>交通事故等による損害賠償金</t>
    <rPh sb="0" eb="4">
      <t>コウツウジコ</t>
    </rPh>
    <rPh sb="4" eb="5">
      <t>トウ</t>
    </rPh>
    <rPh sb="8" eb="13">
      <t>ソンガイバイショウキン</t>
    </rPh>
    <phoneticPr fontId="2"/>
  </si>
  <si>
    <t>(一般分療養諸費等－基盤安定繰入金の1/2)×40/100</t>
    <rPh sb="1" eb="3">
      <t>イッパンヒホケンシャ</t>
    </rPh>
    <rPh sb="3" eb="4">
      <t>ブン</t>
    </rPh>
    <rPh sb="4" eb="8">
      <t>リョウヨウショヒ</t>
    </rPh>
    <rPh sb="8" eb="9">
      <t>トウ</t>
    </rPh>
    <rPh sb="10" eb="12">
      <t>キバン</t>
    </rPh>
    <rPh sb="12" eb="14">
      <t>アンテイ</t>
    </rPh>
    <rPh sb="14" eb="17">
      <t>クリイレキン</t>
    </rPh>
    <phoneticPr fontId="2"/>
  </si>
  <si>
    <t>税務関係証明手数料(1件150円)</t>
    <rPh sb="0" eb="2">
      <t>ゼイム</t>
    </rPh>
    <rPh sb="2" eb="4">
      <t>カンケイ</t>
    </rPh>
    <rPh sb="4" eb="6">
      <t>ショウメイ</t>
    </rPh>
    <rPh sb="6" eb="9">
      <t>テスウリョウ</t>
    </rPh>
    <rPh sb="10" eb="12">
      <t>１ケン</t>
    </rPh>
    <rPh sb="15" eb="16">
      <t>エン</t>
    </rPh>
    <phoneticPr fontId="2"/>
  </si>
  <si>
    <t>(単位:千円)</t>
    <rPh sb="1" eb="3">
      <t>タンイ</t>
    </rPh>
    <rPh sb="4" eb="6">
      <t>センエン</t>
    </rPh>
    <phoneticPr fontId="2"/>
  </si>
  <si>
    <t>本 年 度</t>
    <phoneticPr fontId="2"/>
  </si>
  <si>
    <t>前 年 度</t>
    <phoneticPr fontId="2"/>
  </si>
  <si>
    <t>金　額</t>
    <phoneticPr fontId="2"/>
  </si>
  <si>
    <t>歳　　入</t>
  </si>
  <si>
    <t>(単位:千円)</t>
  </si>
  <si>
    <t>本 年 度</t>
  </si>
  <si>
    <t>前 年 度</t>
  </si>
  <si>
    <t>金　額</t>
  </si>
  <si>
    <t>税務関係証明手数料(1件150円)</t>
  </si>
  <si>
    <t>介護納付金負担金</t>
  </si>
  <si>
    <t>高額医療費
共同事業負担金</t>
  </si>
  <si>
    <t>高額医療費共同事業拠出金の1/4</t>
  </si>
  <si>
    <t>普通調整交付金
(介護分)</t>
  </si>
  <si>
    <t>介護納付金の5％相当分</t>
  </si>
  <si>
    <t>療養給付費等交付金</t>
  </si>
  <si>
    <t>医療分(現年＋過年)</t>
  </si>
  <si>
    <t>退職被保険者等療養諸費等保険者交付金</t>
  </si>
  <si>
    <t>都支出金</t>
  </si>
  <si>
    <t>***</t>
  </si>
  <si>
    <t>都補助金</t>
  </si>
  <si>
    <t>市町村国民健康保険都費補助金</t>
  </si>
  <si>
    <t>高額医療費共同事業交付金</t>
  </si>
  <si>
    <t>連合会が行う高額医療費共同事業に対する交付金</t>
  </si>
  <si>
    <t>高額療養費･出産費貸付基金預金利子</t>
  </si>
  <si>
    <t>保険税条例減税に係る繰入金</t>
  </si>
  <si>
    <t>事務費のうち一般財源化された経費に係る繰入金</t>
  </si>
  <si>
    <t>出産育児一時金等の一般財源化に係る繰入金</t>
  </si>
  <si>
    <t>財政安定化支援事業</t>
  </si>
  <si>
    <t>被保険者のうち高齢者の割合が高いことに係る繰入金</t>
  </si>
  <si>
    <t>前年度からの繰越金</t>
  </si>
  <si>
    <t>国保税の滞納に係る延滞金</t>
  </si>
  <si>
    <t>市預金利子</t>
  </si>
  <si>
    <t>資格喪失後の受診によるもの</t>
  </si>
  <si>
    <t>交通事故等による損害賠償金</t>
  </si>
  <si>
    <r>
      <t>保険基盤安定</t>
    </r>
    <r>
      <rPr>
        <sz val="9"/>
        <rFont val="ＭＳ 明朝"/>
        <family val="1"/>
        <charset val="128"/>
      </rPr>
      <t>(保険税軽減分)</t>
    </r>
    <rPh sb="7" eb="10">
      <t>ホケンゼイ</t>
    </rPh>
    <rPh sb="10" eb="12">
      <t>ケイゲン</t>
    </rPh>
    <rPh sb="12" eb="13">
      <t>ブン</t>
    </rPh>
    <phoneticPr fontId="2"/>
  </si>
  <si>
    <r>
      <t>保険基盤安定</t>
    </r>
    <r>
      <rPr>
        <sz val="9"/>
        <rFont val="ＭＳ 明朝"/>
        <family val="1"/>
        <charset val="128"/>
      </rPr>
      <t>(保険者支援分)</t>
    </r>
    <rPh sb="7" eb="10">
      <t>ホケンシャ</t>
    </rPh>
    <rPh sb="10" eb="12">
      <t>シエン</t>
    </rPh>
    <rPh sb="12" eb="13">
      <t>ブン</t>
    </rPh>
    <phoneticPr fontId="2"/>
  </si>
  <si>
    <t>結核・精神医療給付金</t>
  </si>
  <si>
    <t>審査支払事務
損害賠償請求事務</t>
  </si>
  <si>
    <t>単　　価
支給件数</t>
  </si>
  <si>
    <t>老人の医療費と加入割合に応じて拠出する負担金</t>
  </si>
  <si>
    <t>老人保健の審査支払事務費等</t>
  </si>
  <si>
    <t>介護納付金</t>
  </si>
  <si>
    <t>介護保険第2号被保険者負担額</t>
  </si>
  <si>
    <t>高額医療費拠出金</t>
  </si>
  <si>
    <t>連合会が行う高額医療費共同事業に係る拠出金</t>
  </si>
  <si>
    <t>医療費通知(年2回)
総合健康診査料助成</t>
  </si>
  <si>
    <t>一時借入金利子償還金</t>
  </si>
  <si>
    <t>国保税過誤納還付金</t>
  </si>
  <si>
    <t>国庫支出金返還金</t>
  </si>
  <si>
    <t>前年度精算返還金</t>
  </si>
  <si>
    <t>都支出金返還金</t>
  </si>
  <si>
    <t>療給等交付金返還金</t>
  </si>
  <si>
    <t>歳入 － 歳出</t>
  </si>
  <si>
    <t>国民健康保険税</t>
    <rPh sb="0" eb="6">
      <t>コクホ</t>
    </rPh>
    <phoneticPr fontId="2"/>
  </si>
  <si>
    <t>4,765,453千円
90.0%
65,373円</t>
    <phoneticPr fontId="2"/>
  </si>
  <si>
    <t>346,483千円
90.0%
17,146円</t>
    <phoneticPr fontId="2"/>
  </si>
  <si>
    <t>2,270,099千円
16.0%</t>
    <phoneticPr fontId="2"/>
  </si>
  <si>
    <t>192,717千円
18.0%</t>
    <phoneticPr fontId="2"/>
  </si>
  <si>
    <t>715,336千円
99.0%
66,339円</t>
    <phoneticPr fontId="2"/>
  </si>
  <si>
    <t>51,677千円
99.0%
17,912円</t>
    <phoneticPr fontId="2"/>
  </si>
  <si>
    <t>27,210千円
40.0%</t>
    <phoneticPr fontId="2"/>
  </si>
  <si>
    <t>2,150千円
40.0%</t>
    <phoneticPr fontId="2"/>
  </si>
  <si>
    <t>11,971円</t>
    <phoneticPr fontId="2"/>
  </si>
  <si>
    <t>8,441円</t>
    <phoneticPr fontId="2"/>
  </si>
  <si>
    <t>80,516円</t>
    <phoneticPr fontId="2"/>
  </si>
  <si>
    <t>46,596千円
158千円</t>
    <phoneticPr fontId="2"/>
  </si>
  <si>
    <t>300,000円
410件</t>
    <phoneticPr fontId="2"/>
  </si>
  <si>
    <t>70,000円
890件</t>
    <phoneticPr fontId="2"/>
  </si>
  <si>
    <t>79,367円</t>
    <phoneticPr fontId="2"/>
  </si>
  <si>
    <t>9,151円</t>
    <phoneticPr fontId="2"/>
  </si>
  <si>
    <t>13,345円</t>
    <phoneticPr fontId="2"/>
  </si>
  <si>
    <t>2,460千円
14,640千円</t>
    <phoneticPr fontId="2"/>
  </si>
  <si>
    <t>都調整交付金</t>
    <rPh sb="0" eb="1">
      <t>ト</t>
    </rPh>
    <rPh sb="1" eb="3">
      <t>チョウセイ</t>
    </rPh>
    <rPh sb="3" eb="6">
      <t>コウフキン</t>
    </rPh>
    <phoneticPr fontId="2"/>
  </si>
  <si>
    <r>
      <t xml:space="preserve">伸び率
</t>
    </r>
    <r>
      <rPr>
        <sz val="8"/>
        <rFont val="ＭＳ 明朝"/>
        <family val="1"/>
        <charset val="128"/>
      </rPr>
      <t>(%)</t>
    </r>
    <phoneticPr fontId="2"/>
  </si>
  <si>
    <t>介護納付金×36/100</t>
    <phoneticPr fontId="2"/>
  </si>
  <si>
    <t>(老健医療費拠出金－退職者医療拠出金)×36/100</t>
    <phoneticPr fontId="2"/>
  </si>
  <si>
    <t>(一般分療養諸費等－基盤安定繰入金の1/2)×36/100</t>
    <phoneticPr fontId="2"/>
  </si>
  <si>
    <t>平成17年度　府中市国民健康保険特別会計予算の概要</t>
    <rPh sb="23" eb="25">
      <t>ガイヨウ</t>
    </rPh>
    <phoneticPr fontId="2"/>
  </si>
  <si>
    <t>人件費・事務費等
保険証更新に係る経費（カード化）</t>
    <rPh sb="9" eb="12">
      <t>ホケンショウ</t>
    </rPh>
    <rPh sb="12" eb="14">
      <t>コウシン</t>
    </rPh>
    <rPh sb="15" eb="16">
      <t>カカ</t>
    </rPh>
    <rPh sb="17" eb="19">
      <t>ケイヒ</t>
    </rPh>
    <rPh sb="23" eb="24">
      <t>カ</t>
    </rPh>
    <phoneticPr fontId="2"/>
  </si>
  <si>
    <t>国民健康保険税</t>
  </si>
  <si>
    <t>都調整交付金</t>
  </si>
  <si>
    <r>
      <t xml:space="preserve">伸び率
</t>
    </r>
    <r>
      <rPr>
        <sz val="8"/>
        <rFont val="ＭＳ 明朝"/>
        <family val="1"/>
        <charset val="128"/>
      </rPr>
      <t>(%)</t>
    </r>
    <phoneticPr fontId="2"/>
  </si>
  <si>
    <r>
      <t>保険基盤安定</t>
    </r>
    <r>
      <rPr>
        <sz val="9"/>
        <rFont val="ＭＳ 明朝"/>
        <family val="1"/>
        <charset val="128"/>
      </rPr>
      <t>(保険税軽減分)</t>
    </r>
    <rPh sb="7" eb="10">
      <t>ホケンゼイ</t>
    </rPh>
    <rPh sb="10" eb="12">
      <t>ケイゲン</t>
    </rPh>
    <rPh sb="12" eb="13">
      <t>ブン</t>
    </rPh>
    <phoneticPr fontId="2"/>
  </si>
  <si>
    <r>
      <t xml:space="preserve">伸び率
</t>
    </r>
    <r>
      <rPr>
        <sz val="8"/>
        <rFont val="ＭＳ 明朝"/>
        <family val="1"/>
        <charset val="128"/>
      </rPr>
      <t>(%)</t>
    </r>
    <phoneticPr fontId="2"/>
  </si>
  <si>
    <t>平成18年度　府中市国民健康保険特別会計予算の概要(案)</t>
    <rPh sb="26" eb="27">
      <t>アン</t>
    </rPh>
    <phoneticPr fontId="2"/>
  </si>
  <si>
    <t>5,004,785千円
90.0%
69,647円</t>
    <phoneticPr fontId="2"/>
  </si>
  <si>
    <t>458,972千円
90.0%
22,068円</t>
    <phoneticPr fontId="2"/>
  </si>
  <si>
    <t>2,113,569千円
16.0%</t>
    <phoneticPr fontId="2"/>
  </si>
  <si>
    <t>159,108千円
18.0%</t>
    <phoneticPr fontId="2"/>
  </si>
  <si>
    <t>880,177千円
99.0%
71,606円</t>
    <phoneticPr fontId="2"/>
  </si>
  <si>
    <t>88,493千円
99.0%
20,043円</t>
    <phoneticPr fontId="2"/>
  </si>
  <si>
    <t>19,391千円
40.0%</t>
    <phoneticPr fontId="2"/>
  </si>
  <si>
    <t>1,734千円
40.0%</t>
    <phoneticPr fontId="2"/>
  </si>
  <si>
    <t>(一般分療養諸費等－基盤安定繰入金の1/2)×34/100</t>
    <phoneticPr fontId="2"/>
  </si>
  <si>
    <t>(老健医療費拠出金－退職者医療拠出金)×34/100</t>
    <phoneticPr fontId="2"/>
  </si>
  <si>
    <t>介護納付金×34/100</t>
    <phoneticPr fontId="2"/>
  </si>
  <si>
    <t xml:space="preserve">人件費・事務費等
</t>
    <phoneticPr fontId="2"/>
  </si>
  <si>
    <t>医療費通知(年2回)
重複受診者訪問指導
総合健康診査料助成</t>
    <phoneticPr fontId="2"/>
  </si>
  <si>
    <t>2,475千円
2,000千円
15,019千円</t>
    <phoneticPr fontId="2"/>
  </si>
  <si>
    <t>8,372円</t>
    <phoneticPr fontId="2"/>
  </si>
  <si>
    <t>69,430円</t>
    <phoneticPr fontId="2"/>
  </si>
  <si>
    <t>49,748千円
158千円</t>
    <phoneticPr fontId="2"/>
  </si>
  <si>
    <t>350,000円
400件</t>
    <phoneticPr fontId="2"/>
  </si>
  <si>
    <t>70,000円
1,163件</t>
    <phoneticPr fontId="2"/>
  </si>
  <si>
    <t>13,186円</t>
    <phoneticPr fontId="2"/>
  </si>
  <si>
    <t>9,572円</t>
    <phoneticPr fontId="2"/>
  </si>
  <si>
    <t>62,400円</t>
    <phoneticPr fontId="2"/>
  </si>
  <si>
    <t>12,157円</t>
    <phoneticPr fontId="2"/>
  </si>
  <si>
    <t>平成19年度　府中市国民健康保険特別会計予算の概要(案)</t>
    <rPh sb="26" eb="27">
      <t>アン</t>
    </rPh>
    <phoneticPr fontId="2"/>
  </si>
  <si>
    <t>5,006,723千円
90.0%
71,240円</t>
    <phoneticPr fontId="2"/>
  </si>
  <si>
    <t>473,491千円
90.0%
22,892円</t>
    <phoneticPr fontId="2"/>
  </si>
  <si>
    <t>993,743千円
99.0%
74,365円</t>
    <phoneticPr fontId="2"/>
  </si>
  <si>
    <t>94,607千円
99.0%
24,785円</t>
    <phoneticPr fontId="2"/>
  </si>
  <si>
    <t>保険財政共同安定化事業拠出金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キョシュツキン</t>
    </rPh>
    <phoneticPr fontId="2"/>
  </si>
  <si>
    <t>前 年 度 比</t>
    <phoneticPr fontId="2"/>
  </si>
  <si>
    <t>70,000円
1,084件</t>
    <phoneticPr fontId="2"/>
  </si>
  <si>
    <t>350,000円
435件</t>
    <phoneticPr fontId="2"/>
  </si>
  <si>
    <t>52,769千円
158千円</t>
    <phoneticPr fontId="2"/>
  </si>
  <si>
    <t>12,670円</t>
    <phoneticPr fontId="2"/>
  </si>
  <si>
    <t>8,080円</t>
    <phoneticPr fontId="2"/>
  </si>
  <si>
    <t>66,133円</t>
    <phoneticPr fontId="2"/>
  </si>
  <si>
    <t>13,943円</t>
    <phoneticPr fontId="2"/>
  </si>
  <si>
    <t>9,785円</t>
    <phoneticPr fontId="2"/>
  </si>
  <si>
    <t>63,314円</t>
    <phoneticPr fontId="2"/>
  </si>
  <si>
    <t>2,646千円
1,842千円
15,268千円　　　　　　　　　　　　　　　　　　　　　　　　　　　　　　　　　　　　　　　　　　　　　　　18,506千円</t>
    <rPh sb="77" eb="79">
      <t>センエン</t>
    </rPh>
    <phoneticPr fontId="2"/>
  </si>
  <si>
    <t xml:space="preserve">医療費通知(年2回)
重複受診者訪問指導
総合健康診査料助成    　　　　　　　　　　　　　　　　　　　　　　　　　　　　　　　　　　　　　　　　　　 システム開発費                                                                                         </t>
    <rPh sb="81" eb="83">
      <t>カイハツ</t>
    </rPh>
    <rPh sb="83" eb="84">
      <t>ヒ</t>
    </rPh>
    <phoneticPr fontId="2"/>
  </si>
  <si>
    <t>221,970千円
18.0%</t>
    <phoneticPr fontId="2"/>
  </si>
  <si>
    <t>2,267,659千円
16.0%</t>
    <phoneticPr fontId="2"/>
  </si>
  <si>
    <t>31,442千円
40.0%</t>
    <phoneticPr fontId="2"/>
  </si>
  <si>
    <t>3,116千円
40.0%</t>
    <phoneticPr fontId="2"/>
  </si>
  <si>
    <t>保険財政安定化事業交付金</t>
    <rPh sb="0" eb="4">
      <t>ホケンザイセイ</t>
    </rPh>
    <rPh sb="4" eb="7">
      <t>アンテイカ</t>
    </rPh>
    <rPh sb="7" eb="9">
      <t>ジギョウ</t>
    </rPh>
    <rPh sb="9" eb="12">
      <t>コウフキン</t>
    </rPh>
    <phoneticPr fontId="2"/>
  </si>
  <si>
    <t>連合会が行う高額医療費共同事業に対する交付金</t>
    <phoneticPr fontId="2"/>
  </si>
  <si>
    <t>***</t>
    <phoneticPr fontId="2"/>
  </si>
  <si>
    <t>共同事業拠出金</t>
    <rPh sb="0" eb="2">
      <t>キョウドウ</t>
    </rPh>
    <rPh sb="2" eb="4">
      <t>ジギョウ</t>
    </rPh>
    <rPh sb="4" eb="7">
      <t>キョシュツキン</t>
    </rPh>
    <phoneticPr fontId="2"/>
  </si>
  <si>
    <t>高額医療費拠出金</t>
    <phoneticPr fontId="2"/>
  </si>
  <si>
    <t>高額医療費共同事業事務拠出金</t>
    <rPh sb="5" eb="9">
      <t>キョウドウジギョウ</t>
    </rPh>
    <rPh sb="9" eb="11">
      <t>ジム</t>
    </rPh>
    <phoneticPr fontId="2"/>
  </si>
  <si>
    <t>保険財政共同安定化事業事務拠出金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3">
      <t>ジム</t>
    </rPh>
    <rPh sb="13" eb="16">
      <t>キョシュツキン</t>
    </rPh>
    <phoneticPr fontId="2"/>
  </si>
  <si>
    <t>共同事業交付金</t>
    <phoneticPr fontId="2"/>
  </si>
  <si>
    <t>高額医療費共同事業交付金</t>
    <rPh sb="0" eb="2">
      <t>コウガク</t>
    </rPh>
    <rPh sb="2" eb="5">
      <t>イリョウヒ</t>
    </rPh>
    <rPh sb="5" eb="9">
      <t>キョウドウジギョウ</t>
    </rPh>
    <rPh sb="9" eb="12">
      <t>コウフキン</t>
    </rPh>
    <phoneticPr fontId="2"/>
  </si>
  <si>
    <t>高額医療費共同事業交付金</t>
    <rPh sb="0" eb="2">
      <t>コウガク</t>
    </rPh>
    <rPh sb="2" eb="5">
      <t>イリョウヒ</t>
    </rPh>
    <rPh sb="5" eb="9">
      <t>キョウドウジギョウ</t>
    </rPh>
    <rPh sb="9" eb="12">
      <t>コウフキン</t>
    </rPh>
    <phoneticPr fontId="2"/>
  </si>
  <si>
    <t>保険財政安定化事業交付金</t>
    <rPh sb="0" eb="4">
      <t>ホケンザイセイ</t>
    </rPh>
    <rPh sb="4" eb="7">
      <t>アンテイカ</t>
    </rPh>
    <rPh sb="7" eb="9">
      <t>ジギョウ</t>
    </rPh>
    <rPh sb="9" eb="12">
      <t>コウフキン</t>
    </rPh>
    <phoneticPr fontId="2"/>
  </si>
  <si>
    <r>
      <t>保険基盤安定</t>
    </r>
    <r>
      <rPr>
        <sz val="9"/>
        <rFont val="ＭＳ 明朝"/>
        <family val="1"/>
        <charset val="128"/>
      </rPr>
      <t>(保険税軽減分)</t>
    </r>
    <rPh sb="7" eb="10">
      <t>ホケンゼイ</t>
    </rPh>
    <rPh sb="10" eb="12">
      <t>ケイゲン</t>
    </rPh>
    <rPh sb="12" eb="13">
      <t>ブン</t>
    </rPh>
    <phoneticPr fontId="2"/>
  </si>
  <si>
    <r>
      <t>保険基盤安定</t>
    </r>
    <r>
      <rPr>
        <sz val="9"/>
        <rFont val="ＭＳ 明朝"/>
        <family val="1"/>
        <charset val="128"/>
      </rPr>
      <t>(保険者支援分)</t>
    </r>
    <rPh sb="7" eb="10">
      <t>ホケンシャ</t>
    </rPh>
    <rPh sb="10" eb="12">
      <t>シエン</t>
    </rPh>
    <rPh sb="12" eb="13">
      <t>ブン</t>
    </rPh>
    <phoneticPr fontId="2"/>
  </si>
  <si>
    <t>前 年 度 比</t>
    <phoneticPr fontId="2"/>
  </si>
  <si>
    <r>
      <t xml:space="preserve">伸び率
</t>
    </r>
    <r>
      <rPr>
        <sz val="8"/>
        <rFont val="ＭＳ 明朝"/>
        <family val="1"/>
        <charset val="128"/>
      </rPr>
      <t>(%)</t>
    </r>
    <phoneticPr fontId="2"/>
  </si>
  <si>
    <t>共同事業拠出金</t>
    <rPh sb="0" eb="2">
      <t>キョウドウ</t>
    </rPh>
    <rPh sb="2" eb="4">
      <t>ジギョウ</t>
    </rPh>
    <rPh sb="4" eb="7">
      <t>キョシュツキン</t>
    </rPh>
    <phoneticPr fontId="2"/>
  </si>
  <si>
    <t>高額医療費拠出金</t>
    <phoneticPr fontId="2"/>
  </si>
  <si>
    <t>保険財政共同安定化事業拠出金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キョシュツキン</t>
    </rPh>
    <phoneticPr fontId="2"/>
  </si>
  <si>
    <t>高額医療費共同事業事務拠出金</t>
    <rPh sb="5" eb="9">
      <t>キョウドウジギョウ</t>
    </rPh>
    <rPh sb="9" eb="11">
      <t>ジム</t>
    </rPh>
    <phoneticPr fontId="2"/>
  </si>
  <si>
    <t>保険財政共同安定化事業事務拠出金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3">
      <t>ジム</t>
    </rPh>
    <rPh sb="13" eb="16">
      <t>キョシュツキン</t>
    </rPh>
    <phoneticPr fontId="2"/>
  </si>
  <si>
    <t>特定健診</t>
    <rPh sb="0" eb="2">
      <t>トクテイ</t>
    </rPh>
    <rPh sb="2" eb="4">
      <t>ケンシン</t>
    </rPh>
    <phoneticPr fontId="2"/>
  </si>
  <si>
    <t>保健衛生諸費</t>
    <rPh sb="0" eb="2">
      <t>ホケン</t>
    </rPh>
    <rPh sb="2" eb="4">
      <t>エイセイ</t>
    </rPh>
    <rPh sb="4" eb="6">
      <t>ショヒ</t>
    </rPh>
    <phoneticPr fontId="2"/>
  </si>
  <si>
    <t>疾病予防費</t>
    <rPh sb="0" eb="2">
      <t>シッペイ</t>
    </rPh>
    <rPh sb="2" eb="4">
      <t>ヨボウ</t>
    </rPh>
    <rPh sb="4" eb="5">
      <t>ヒ</t>
    </rPh>
    <phoneticPr fontId="2"/>
  </si>
  <si>
    <t>総合健康診査料助成</t>
  </si>
  <si>
    <t xml:space="preserve">
                                                                                      </t>
    <phoneticPr fontId="2"/>
  </si>
  <si>
    <t>医療費通知(年2回)</t>
  </si>
  <si>
    <t xml:space="preserve">
</t>
    <phoneticPr fontId="2"/>
  </si>
  <si>
    <t>人件費・事務費</t>
    <phoneticPr fontId="2"/>
  </si>
  <si>
    <t>保健衛生普及費</t>
    <rPh sb="0" eb="2">
      <t>ホケン</t>
    </rPh>
    <rPh sb="2" eb="4">
      <t>エイセイ</t>
    </rPh>
    <rPh sb="4" eb="6">
      <t>フキュウ</t>
    </rPh>
    <rPh sb="6" eb="7">
      <t>ヒ</t>
    </rPh>
    <phoneticPr fontId="2"/>
  </si>
  <si>
    <t>後期高齢者支援金</t>
    <rPh sb="0" eb="2">
      <t>コウキ</t>
    </rPh>
    <rPh sb="2" eb="5">
      <t>コウレイシャ</t>
    </rPh>
    <rPh sb="5" eb="8">
      <t>シエンキン</t>
    </rPh>
    <phoneticPr fontId="2"/>
  </si>
  <si>
    <t>前期高齢者納付金</t>
    <rPh sb="0" eb="2">
      <t>ゼンキ</t>
    </rPh>
    <rPh sb="2" eb="5">
      <t>コウレイシャ</t>
    </rPh>
    <rPh sb="5" eb="8">
      <t>ノウフキン</t>
    </rPh>
    <phoneticPr fontId="2"/>
  </si>
  <si>
    <t>平成20年度　府中市国民健康保険特別会計予算の概要(案)</t>
    <rPh sb="26" eb="27">
      <t>アン</t>
    </rPh>
    <phoneticPr fontId="2"/>
  </si>
  <si>
    <t>後期高齢者支援金
負担金</t>
    <rPh sb="0" eb="2">
      <t>コウキ</t>
    </rPh>
    <rPh sb="2" eb="5">
      <t>コウレイシャ</t>
    </rPh>
    <rPh sb="5" eb="8">
      <t>シエンキン</t>
    </rPh>
    <rPh sb="9" eb="12">
      <t>フタンキン</t>
    </rPh>
    <phoneticPr fontId="2"/>
  </si>
  <si>
    <t>特定健診等負担金</t>
    <rPh sb="0" eb="2">
      <t>トクテイ</t>
    </rPh>
    <rPh sb="2" eb="4">
      <t>ケンシン</t>
    </rPh>
    <rPh sb="4" eb="5">
      <t>トウ</t>
    </rPh>
    <rPh sb="5" eb="8">
      <t>フタンキン</t>
    </rPh>
    <phoneticPr fontId="2"/>
  </si>
  <si>
    <t>前期高齢者交付金</t>
    <rPh sb="0" eb="2">
      <t>ゼンキ</t>
    </rPh>
    <rPh sb="2" eb="5">
      <t>コウレイシャ</t>
    </rPh>
    <rPh sb="5" eb="8">
      <t>コウフキン</t>
    </rPh>
    <phoneticPr fontId="2"/>
  </si>
  <si>
    <t>11,384千円</t>
    <phoneticPr fontId="2"/>
  </si>
  <si>
    <t>50,000円
343件</t>
    <phoneticPr fontId="2"/>
  </si>
  <si>
    <t>370,000円
395件</t>
    <phoneticPr fontId="2"/>
  </si>
  <si>
    <t>56,585千円
105千円</t>
    <phoneticPr fontId="2"/>
  </si>
  <si>
    <t>12,394円</t>
    <phoneticPr fontId="2"/>
  </si>
  <si>
    <t>11,507円</t>
    <phoneticPr fontId="2"/>
  </si>
  <si>
    <t>8,392円</t>
    <phoneticPr fontId="2"/>
  </si>
  <si>
    <t>8,072円</t>
    <phoneticPr fontId="2"/>
  </si>
  <si>
    <t>67,468円</t>
    <phoneticPr fontId="2"/>
  </si>
  <si>
    <t>59,085円</t>
    <phoneticPr fontId="2"/>
  </si>
  <si>
    <t>2,683千円</t>
    <phoneticPr fontId="2"/>
  </si>
  <si>
    <t>特定健診・保健指導に係る事務費</t>
    <rPh sb="0" eb="2">
      <t>トクテイ</t>
    </rPh>
    <rPh sb="2" eb="4">
      <t>ケンシン</t>
    </rPh>
    <rPh sb="5" eb="7">
      <t>ホケン</t>
    </rPh>
    <rPh sb="7" eb="9">
      <t>シドウ</t>
    </rPh>
    <rPh sb="10" eb="11">
      <t>カカ</t>
    </rPh>
    <rPh sb="12" eb="15">
      <t>ジムヒ</t>
    </rPh>
    <phoneticPr fontId="2"/>
  </si>
  <si>
    <t>特定健診・保健指導事業費の1/3</t>
    <rPh sb="0" eb="2">
      <t>トクテイ</t>
    </rPh>
    <rPh sb="2" eb="4">
      <t>ケンシン</t>
    </rPh>
    <rPh sb="5" eb="7">
      <t>ホケン</t>
    </rPh>
    <rPh sb="7" eb="9">
      <t>シドウ</t>
    </rPh>
    <rPh sb="9" eb="12">
      <t>ジギョウヒ</t>
    </rPh>
    <phoneticPr fontId="2"/>
  </si>
  <si>
    <t>前期高齢者の医療費等に関する交付金</t>
    <rPh sb="0" eb="2">
      <t>ゼンキ</t>
    </rPh>
    <rPh sb="2" eb="5">
      <t>コウレイシャ</t>
    </rPh>
    <rPh sb="6" eb="9">
      <t>イリョウヒ</t>
    </rPh>
    <rPh sb="9" eb="10">
      <t>トウ</t>
    </rPh>
    <rPh sb="11" eb="12">
      <t>カン</t>
    </rPh>
    <rPh sb="14" eb="17">
      <t>コウフキン</t>
    </rPh>
    <phoneticPr fontId="2"/>
  </si>
  <si>
    <t>後期高齢者の加入者数に応じて拠出する負担金</t>
    <rPh sb="0" eb="2">
      <t>コウキ</t>
    </rPh>
    <rPh sb="2" eb="5">
      <t>コウレイシャ</t>
    </rPh>
    <rPh sb="6" eb="9">
      <t>カニュウシャ</t>
    </rPh>
    <rPh sb="9" eb="10">
      <t>スウ</t>
    </rPh>
    <rPh sb="11" eb="12">
      <t>オウ</t>
    </rPh>
    <rPh sb="14" eb="16">
      <t>キョシュツ</t>
    </rPh>
    <rPh sb="18" eb="20">
      <t>フタン</t>
    </rPh>
    <rPh sb="20" eb="21">
      <t>キン</t>
    </rPh>
    <phoneticPr fontId="2"/>
  </si>
  <si>
    <t>前期高齢者の加入率に応じて拠出する負担金</t>
    <rPh sb="0" eb="2">
      <t>ゼンキ</t>
    </rPh>
    <rPh sb="2" eb="5">
      <t>コウレイシャ</t>
    </rPh>
    <rPh sb="6" eb="8">
      <t>カニュウ</t>
    </rPh>
    <rPh sb="8" eb="9">
      <t>リツ</t>
    </rPh>
    <rPh sb="10" eb="11">
      <t>オウ</t>
    </rPh>
    <rPh sb="13" eb="15">
      <t>キョシュツ</t>
    </rPh>
    <rPh sb="17" eb="20">
      <t>フタンキン</t>
    </rPh>
    <phoneticPr fontId="2"/>
  </si>
  <si>
    <t>後期高齢者支援金事務費等</t>
    <rPh sb="0" eb="2">
      <t>コウキ</t>
    </rPh>
    <rPh sb="2" eb="5">
      <t>コウレイシャ</t>
    </rPh>
    <rPh sb="5" eb="8">
      <t>シエンキン</t>
    </rPh>
    <rPh sb="8" eb="11">
      <t>ジムヒ</t>
    </rPh>
    <rPh sb="11" eb="12">
      <t>トウ</t>
    </rPh>
    <phoneticPr fontId="2"/>
  </si>
  <si>
    <t>前期高齢者交付金事務費等</t>
    <rPh sb="0" eb="2">
      <t>ゼンキ</t>
    </rPh>
    <rPh sb="2" eb="5">
      <t>コウレイシャ</t>
    </rPh>
    <rPh sb="5" eb="8">
      <t>コウフキン</t>
    </rPh>
    <rPh sb="8" eb="11">
      <t>ジムヒ</t>
    </rPh>
    <rPh sb="11" eb="12">
      <t>トウ</t>
    </rPh>
    <phoneticPr fontId="2"/>
  </si>
  <si>
    <t>新規</t>
    <rPh sb="0" eb="2">
      <t>シンキ</t>
    </rPh>
    <phoneticPr fontId="2"/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</si>
  <si>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2"/>
  </si>
  <si>
    <t>負担率34/100</t>
    <rPh sb="0" eb="2">
      <t>フタン</t>
    </rPh>
    <rPh sb="2" eb="3">
      <t>リツ</t>
    </rPh>
    <phoneticPr fontId="2"/>
  </si>
  <si>
    <t>科目存置</t>
    <rPh sb="0" eb="2">
      <t>カモク</t>
    </rPh>
    <rPh sb="2" eb="4">
      <t>ソンチ</t>
    </rPh>
    <phoneticPr fontId="2"/>
  </si>
  <si>
    <t>3,369千円
40.0%</t>
    <phoneticPr fontId="2"/>
  </si>
  <si>
    <t>資料３</t>
    <rPh sb="0" eb="2">
      <t>シリョウ</t>
    </rPh>
    <phoneticPr fontId="2"/>
  </si>
  <si>
    <t>189,265千円
99.0%
61,111円</t>
    <phoneticPr fontId="2"/>
  </si>
  <si>
    <t>456,380千円
90.0%
18,937円</t>
    <phoneticPr fontId="2"/>
  </si>
  <si>
    <t>49,767千円
99.0％
16,069円</t>
    <rPh sb="6" eb="8">
      <t>センエン</t>
    </rPh>
    <rPh sb="21" eb="22">
      <t>エン</t>
    </rPh>
    <phoneticPr fontId="2"/>
  </si>
  <si>
    <t>3,373,545千円
90.0%
46,438円</t>
    <phoneticPr fontId="2"/>
  </si>
  <si>
    <t>881,662千円
90.0％
12,105円</t>
    <rPh sb="7" eb="9">
      <t>センエン</t>
    </rPh>
    <rPh sb="22" eb="23">
      <t>エン</t>
    </rPh>
    <phoneticPr fontId="2"/>
  </si>
  <si>
    <t>平成21年度　府中市国民健康保険特別会計予算の概要(案)</t>
    <rPh sb="26" eb="27">
      <t>アン</t>
    </rPh>
    <phoneticPr fontId="2"/>
  </si>
  <si>
    <t>前 年 度 比</t>
    <phoneticPr fontId="2"/>
  </si>
  <si>
    <r>
      <t xml:space="preserve">伸び率
</t>
    </r>
    <r>
      <rPr>
        <sz val="8"/>
        <rFont val="ＭＳ 明朝"/>
        <family val="1"/>
        <charset val="128"/>
      </rPr>
      <t>(%)</t>
    </r>
    <phoneticPr fontId="2"/>
  </si>
  <si>
    <t>人件費・事務費</t>
    <phoneticPr fontId="2"/>
  </si>
  <si>
    <t xml:space="preserve">
                                                                                      </t>
    <phoneticPr fontId="2"/>
  </si>
  <si>
    <t xml:space="preserve">
</t>
    <phoneticPr fontId="2"/>
  </si>
  <si>
    <r>
      <t xml:space="preserve">伸び率
</t>
    </r>
    <r>
      <rPr>
        <sz val="8"/>
        <rFont val="ＭＳ 明朝"/>
        <family val="1"/>
        <charset val="128"/>
      </rPr>
      <t>(%)</t>
    </r>
    <phoneticPr fontId="2"/>
  </si>
  <si>
    <t>2,149,559千円
16.5%</t>
    <phoneticPr fontId="2"/>
  </si>
  <si>
    <t>53,684千円
99.0%
20,273円</t>
    <phoneticPr fontId="2"/>
  </si>
  <si>
    <t>38,581千円
40.0%</t>
    <phoneticPr fontId="2"/>
  </si>
  <si>
    <t>共同事業交付金</t>
    <phoneticPr fontId="2"/>
  </si>
  <si>
    <t>連合会が行う高額医療費共同事業に対する交付金</t>
    <phoneticPr fontId="2"/>
  </si>
  <si>
    <t>237,471千円
18.5%</t>
    <phoneticPr fontId="2"/>
  </si>
  <si>
    <t>-</t>
    <phoneticPr fontId="2"/>
  </si>
  <si>
    <t>12,240千円</t>
    <phoneticPr fontId="2"/>
  </si>
  <si>
    <t>3,456,041千円
90.0%
47,588円</t>
    <phoneticPr fontId="2"/>
  </si>
  <si>
    <t>908,902千円
90.0％
12,515円</t>
    <rPh sb="7" eb="9">
      <t>センエン</t>
    </rPh>
    <rPh sb="22" eb="23">
      <t>エン</t>
    </rPh>
    <phoneticPr fontId="2"/>
  </si>
  <si>
    <t>1,846,482千円
19.0%</t>
    <phoneticPr fontId="2"/>
  </si>
  <si>
    <t>87,969千円
19.0%</t>
    <phoneticPr fontId="2"/>
  </si>
  <si>
    <t>248,979千円
15.0%</t>
    <phoneticPr fontId="2"/>
  </si>
  <si>
    <t>178,799千円
99.0%
63,158円</t>
    <phoneticPr fontId="2"/>
  </si>
  <si>
    <t>47,215千円
99.0％
16,677円</t>
    <rPh sb="6" eb="8">
      <t>センエン</t>
    </rPh>
    <rPh sb="21" eb="22">
      <t>エン</t>
    </rPh>
    <phoneticPr fontId="2"/>
  </si>
  <si>
    <t>49,336千円
99.0%
19,546円</t>
    <phoneticPr fontId="2"/>
  </si>
  <si>
    <t>27,152千円
46.0%</t>
    <phoneticPr fontId="2"/>
  </si>
  <si>
    <t>495千円
46.0%</t>
    <phoneticPr fontId="2"/>
  </si>
  <si>
    <t>3,054千円
46.0%</t>
    <phoneticPr fontId="2"/>
  </si>
  <si>
    <t>400,000円
335件</t>
    <phoneticPr fontId="2"/>
  </si>
  <si>
    <t>50,000円
336件</t>
    <phoneticPr fontId="2"/>
  </si>
  <si>
    <t>12,685円</t>
    <phoneticPr fontId="2"/>
  </si>
  <si>
    <t>8,862円</t>
    <phoneticPr fontId="2"/>
  </si>
  <si>
    <t>54,300千円
105千円</t>
    <phoneticPr fontId="2"/>
  </si>
  <si>
    <t>12,377円</t>
    <phoneticPr fontId="2"/>
  </si>
  <si>
    <t>7,870円</t>
    <phoneticPr fontId="2"/>
  </si>
  <si>
    <t>6,376千円</t>
    <phoneticPr fontId="2"/>
  </si>
  <si>
    <t>62,583円</t>
    <phoneticPr fontId="2"/>
  </si>
  <si>
    <t>58,212円</t>
    <phoneticPr fontId="2"/>
  </si>
  <si>
    <r>
      <t>473,504千円</t>
    </r>
    <r>
      <rPr>
        <sz val="11"/>
        <rFont val="ＭＳ 明朝"/>
        <family val="1"/>
        <charset val="128"/>
      </rPr>
      <t xml:space="preserve">
90.0%
19,435円</t>
    </r>
    <phoneticPr fontId="2"/>
  </si>
  <si>
    <t>10,207千円</t>
    <phoneticPr fontId="2"/>
  </si>
  <si>
    <t>3,450千円</t>
    <phoneticPr fontId="2"/>
  </si>
  <si>
    <t>420,000円
330件</t>
    <phoneticPr fontId="2"/>
  </si>
  <si>
    <t>50,000円
300件</t>
    <phoneticPr fontId="2"/>
  </si>
  <si>
    <t>53,537千円
105千円</t>
    <phoneticPr fontId="2"/>
  </si>
  <si>
    <t>96,113円</t>
    <phoneticPr fontId="2"/>
  </si>
  <si>
    <t>56,771円</t>
    <phoneticPr fontId="2"/>
  </si>
  <si>
    <t>6,354円</t>
    <phoneticPr fontId="2"/>
  </si>
  <si>
    <t>9,313円</t>
    <phoneticPr fontId="2"/>
  </si>
  <si>
    <t>12,008円</t>
    <phoneticPr fontId="2"/>
  </si>
  <si>
    <t>13,425円</t>
    <phoneticPr fontId="2"/>
  </si>
  <si>
    <t>平成22年度　府中市国民健康保険特別会計予算の概要(案)</t>
    <rPh sb="26" eb="27">
      <t>アン</t>
    </rPh>
    <phoneticPr fontId="2"/>
  </si>
  <si>
    <t>普通調整交付金
(後期分)</t>
    <rPh sb="9" eb="11">
      <t>コウキ</t>
    </rPh>
    <phoneticPr fontId="2"/>
  </si>
  <si>
    <t>介護従事者処遇改善
臨時特別交付金</t>
    <rPh sb="0" eb="2">
      <t>カイゴ</t>
    </rPh>
    <rPh sb="2" eb="5">
      <t>ジュウジシャ</t>
    </rPh>
    <rPh sb="5" eb="7">
      <t>ショグウ</t>
    </rPh>
    <rPh sb="7" eb="9">
      <t>カイゼン</t>
    </rPh>
    <rPh sb="10" eb="12">
      <t>リンジ</t>
    </rPh>
    <rPh sb="12" eb="14">
      <t>トクベツ</t>
    </rPh>
    <rPh sb="14" eb="17">
      <t>コウフキン</t>
    </rPh>
    <phoneticPr fontId="2"/>
  </si>
  <si>
    <t>出産育児一時金補助金</t>
    <rPh sb="0" eb="2">
      <t>シュッサン</t>
    </rPh>
    <rPh sb="2" eb="4">
      <t>イクジ</t>
    </rPh>
    <rPh sb="4" eb="7">
      <t>イチジキン</t>
    </rPh>
    <rPh sb="7" eb="10">
      <t>ホジョキン</t>
    </rPh>
    <phoneticPr fontId="2"/>
  </si>
  <si>
    <t>皆増</t>
    <rPh sb="0" eb="1">
      <t>カイ</t>
    </rPh>
    <rPh sb="1" eb="2">
      <t>ゾウ</t>
    </rPh>
    <phoneticPr fontId="2"/>
  </si>
  <si>
    <t>1,726,068千円
19.0%</t>
    <phoneticPr fontId="2"/>
  </si>
  <si>
    <t>183,272千円
19.0%</t>
    <phoneticPr fontId="2"/>
  </si>
  <si>
    <t>266,803千円
15.0%</t>
    <phoneticPr fontId="2"/>
  </si>
  <si>
    <t>20,479千円
46.0%</t>
    <phoneticPr fontId="2"/>
  </si>
  <si>
    <t>1,851千円
46.0%</t>
    <phoneticPr fontId="2"/>
  </si>
  <si>
    <t>3,364千円
46.0%</t>
    <phoneticPr fontId="2"/>
  </si>
  <si>
    <t>3,286,145千円
88.0%
46,482円</t>
    <phoneticPr fontId="2"/>
  </si>
  <si>
    <t>865,411千円
88.0％
12,237円</t>
    <rPh sb="7" eb="9">
      <t>センエン</t>
    </rPh>
    <rPh sb="22" eb="23">
      <t>エン</t>
    </rPh>
    <phoneticPr fontId="2"/>
  </si>
  <si>
    <r>
      <t>434,774千円</t>
    </r>
    <r>
      <rPr>
        <sz val="11"/>
        <rFont val="ＭＳ 明朝"/>
        <family val="1"/>
        <charset val="128"/>
      </rPr>
      <t xml:space="preserve">
88.0%
19,316円</t>
    </r>
    <phoneticPr fontId="2"/>
  </si>
  <si>
    <t>220,557千円
97.0%
46,384円</t>
    <phoneticPr fontId="2"/>
  </si>
  <si>
    <t>58,165千円
97.0％
12,232円</t>
    <rPh sb="6" eb="8">
      <t>センエン</t>
    </rPh>
    <rPh sb="21" eb="22">
      <t>エン</t>
    </rPh>
    <phoneticPr fontId="2"/>
  </si>
  <si>
    <t>69,636千円
97.0%
19,279円</t>
    <phoneticPr fontId="2"/>
  </si>
  <si>
    <t>介護報酬改定に伴う介護保険料上昇を抑制するための交付金</t>
    <rPh sb="0" eb="2">
      <t>カイゴ</t>
    </rPh>
    <rPh sb="2" eb="4">
      <t>ホウシュウ</t>
    </rPh>
    <rPh sb="4" eb="6">
      <t>カイテイ</t>
    </rPh>
    <rPh sb="7" eb="8">
      <t>トモナ</t>
    </rPh>
    <rPh sb="9" eb="11">
      <t>カイゴ</t>
    </rPh>
    <rPh sb="11" eb="14">
      <t>ホケンリョウ</t>
    </rPh>
    <rPh sb="14" eb="16">
      <t>ジョウショウ</t>
    </rPh>
    <rPh sb="17" eb="19">
      <t>ヨクセイ</t>
    </rPh>
    <rPh sb="24" eb="27">
      <t>コウフキン</t>
    </rPh>
    <phoneticPr fontId="2"/>
  </si>
  <si>
    <t>平成23年度　府中市国民健康保険特別会計予算の概要(案)</t>
    <rPh sb="26" eb="27">
      <t>アン</t>
    </rPh>
    <phoneticPr fontId="2"/>
  </si>
  <si>
    <r>
      <t>439,555千円</t>
    </r>
    <r>
      <rPr>
        <sz val="11"/>
        <rFont val="ＭＳ 明朝"/>
        <family val="1"/>
        <charset val="128"/>
      </rPr>
      <t xml:space="preserve">
88.0%
17,823円</t>
    </r>
    <phoneticPr fontId="2"/>
  </si>
  <si>
    <t>983,322千円
88.0％
13,563円</t>
    <rPh sb="7" eb="9">
      <t>センエン</t>
    </rPh>
    <rPh sb="22" eb="23">
      <t>エン</t>
    </rPh>
    <phoneticPr fontId="2"/>
  </si>
  <si>
    <t>3,242,912千円
88.0%
44,732円</t>
    <phoneticPr fontId="2"/>
  </si>
  <si>
    <t>1,530,618千円
19.0%</t>
    <phoneticPr fontId="2"/>
  </si>
  <si>
    <t>254,927千円
19.0%</t>
    <phoneticPr fontId="2"/>
  </si>
  <si>
    <t>285,195千円
15.0%</t>
    <phoneticPr fontId="2"/>
  </si>
  <si>
    <t>210,300千円
97.0%
44,735円</t>
    <phoneticPr fontId="2"/>
  </si>
  <si>
    <t>63,211千円
97.0％
13,446円</t>
    <rPh sb="6" eb="8">
      <t>センエン</t>
    </rPh>
    <rPh sb="21" eb="22">
      <t>エン</t>
    </rPh>
    <phoneticPr fontId="2"/>
  </si>
  <si>
    <t>67,897千円
97.0%
17,821円</t>
    <phoneticPr fontId="2"/>
  </si>
  <si>
    <t>15,385千円
46.0%</t>
    <phoneticPr fontId="2"/>
  </si>
  <si>
    <t>3,417千円
46.0%</t>
    <phoneticPr fontId="2"/>
  </si>
  <si>
    <t>3,953千円
46.0%</t>
    <phoneticPr fontId="2"/>
  </si>
  <si>
    <t>現年度分</t>
    <rPh sb="0" eb="1">
      <t>ゲン</t>
    </rPh>
    <rPh sb="1" eb="3">
      <t>ネンド</t>
    </rPh>
    <rPh sb="3" eb="4">
      <t>ブン</t>
    </rPh>
    <phoneticPr fontId="2"/>
  </si>
  <si>
    <t>過年度分</t>
    <rPh sb="0" eb="3">
      <t>カネンド</t>
    </rPh>
    <rPh sb="3" eb="4">
      <t>ブン</t>
    </rPh>
    <phoneticPr fontId="2"/>
  </si>
  <si>
    <t>指定公費分</t>
    <rPh sb="0" eb="2">
      <t>シテイ</t>
    </rPh>
    <rPh sb="2" eb="4">
      <t>コウヒ</t>
    </rPh>
    <rPh sb="4" eb="5">
      <t>ブン</t>
    </rPh>
    <phoneticPr fontId="2"/>
  </si>
  <si>
    <t>50,000円
252件</t>
    <phoneticPr fontId="2"/>
  </si>
  <si>
    <t>420,000円
380件</t>
    <phoneticPr fontId="2"/>
  </si>
  <si>
    <t>皆減</t>
    <rPh sb="0" eb="1">
      <t>ミナ</t>
    </rPh>
    <rPh sb="1" eb="2">
      <t>ゲン</t>
    </rPh>
    <phoneticPr fontId="2"/>
  </si>
  <si>
    <t>結核精神分は含めず</t>
    <rPh sb="0" eb="2">
      <t>ケッカク</t>
    </rPh>
    <rPh sb="2" eb="4">
      <t>セイシン</t>
    </rPh>
    <rPh sb="4" eb="5">
      <t>ブン</t>
    </rPh>
    <rPh sb="6" eb="7">
      <t>フク</t>
    </rPh>
    <phoneticPr fontId="2"/>
  </si>
  <si>
    <t>51,878千円
105千円</t>
    <phoneticPr fontId="2"/>
  </si>
  <si>
    <t>皆減</t>
    <rPh sb="0" eb="1">
      <t>カイ</t>
    </rPh>
    <rPh sb="1" eb="2">
      <t>ゲン</t>
    </rPh>
    <phoneticPr fontId="2"/>
  </si>
  <si>
    <t>給付費資金貸付基金預金利子</t>
    <rPh sb="0" eb="2">
      <t>キュウフ</t>
    </rPh>
    <rPh sb="2" eb="3">
      <t>ヒ</t>
    </rPh>
    <rPh sb="3" eb="5">
      <t>シキン</t>
    </rPh>
    <phoneticPr fontId="2"/>
  </si>
  <si>
    <t>* * *</t>
    <phoneticPr fontId="2"/>
  </si>
  <si>
    <t>医療分</t>
    <rPh sb="0" eb="2">
      <t>イリョウ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</si>
  <si>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</si>
  <si>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</si>
  <si>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内訳</t>
    <rPh sb="0" eb="2">
      <t>ウチワケ</t>
    </rPh>
    <phoneticPr fontId="2"/>
  </si>
  <si>
    <t>介護分負担金</t>
    <rPh sb="0" eb="2">
      <t>カイゴ</t>
    </rPh>
    <rPh sb="2" eb="3">
      <t>ブン</t>
    </rPh>
    <rPh sb="3" eb="6">
      <t>フタンキン</t>
    </rPh>
    <phoneticPr fontId="2"/>
  </si>
  <si>
    <t>後期高齢者分
負担金</t>
    <rPh sb="0" eb="2">
      <t>コウキ</t>
    </rPh>
    <rPh sb="2" eb="5">
      <t>コウレイシャ</t>
    </rPh>
    <rPh sb="5" eb="6">
      <t>ブン</t>
    </rPh>
    <rPh sb="7" eb="10">
      <t>フタンキン</t>
    </rPh>
    <phoneticPr fontId="2"/>
  </si>
  <si>
    <t>療養諸費等分</t>
    <rPh sb="5" eb="6">
      <t>ブン</t>
    </rPh>
    <phoneticPr fontId="2"/>
  </si>
  <si>
    <t>総務費</t>
    <rPh sb="0" eb="3">
      <t>ソウムヒ</t>
    </rPh>
    <phoneticPr fontId="2"/>
  </si>
  <si>
    <t>合計</t>
    <rPh sb="0" eb="2">
      <t>ゴウケイ</t>
    </rPh>
    <phoneticPr fontId="2"/>
  </si>
  <si>
    <t>退職医療</t>
    <rPh sb="0" eb="2">
      <t>タイショク</t>
    </rPh>
    <rPh sb="2" eb="4">
      <t>イリョウ</t>
    </rPh>
    <phoneticPr fontId="2"/>
  </si>
  <si>
    <t>一般医療分</t>
    <rPh sb="0" eb="2">
      <t>イッパン</t>
    </rPh>
    <rPh sb="2" eb="4">
      <t>イリョウ</t>
    </rPh>
    <rPh sb="4" eb="5">
      <t>ブン</t>
    </rPh>
    <phoneticPr fontId="2"/>
  </si>
  <si>
    <t>２３年度</t>
    <rPh sb="2" eb="4">
      <t>ネンド</t>
    </rPh>
    <phoneticPr fontId="2"/>
  </si>
  <si>
    <t>歳出</t>
    <rPh sb="0" eb="2">
      <t>サイシュツ</t>
    </rPh>
    <phoneticPr fontId="2"/>
  </si>
  <si>
    <t>特定財源</t>
    <rPh sb="0" eb="2">
      <t>トクテイ</t>
    </rPh>
    <rPh sb="2" eb="4">
      <t>ザイゲン</t>
    </rPh>
    <phoneticPr fontId="2"/>
  </si>
  <si>
    <t>賦課総額</t>
    <rPh sb="0" eb="2">
      <t>フカ</t>
    </rPh>
    <rPh sb="2" eb="4">
      <t>ソウガク</t>
    </rPh>
    <phoneticPr fontId="2"/>
  </si>
  <si>
    <t>赤字繰入金</t>
    <rPh sb="0" eb="2">
      <t>アカジ</t>
    </rPh>
    <rPh sb="2" eb="4">
      <t>クリイレ</t>
    </rPh>
    <rPh sb="4" eb="5">
      <t>キン</t>
    </rPh>
    <phoneticPr fontId="2"/>
  </si>
  <si>
    <t>　</t>
    <phoneticPr fontId="2"/>
  </si>
  <si>
    <t>退職支援</t>
    <rPh sb="0" eb="2">
      <t>タイショク</t>
    </rPh>
    <rPh sb="2" eb="4">
      <t>シエン</t>
    </rPh>
    <phoneticPr fontId="2"/>
  </si>
  <si>
    <t>繰入率</t>
    <rPh sb="0" eb="2">
      <t>クリイレ</t>
    </rPh>
    <rPh sb="2" eb="3">
      <t>リツ</t>
    </rPh>
    <phoneticPr fontId="2"/>
  </si>
  <si>
    <t>一般支援</t>
    <rPh sb="0" eb="2">
      <t>イッパン</t>
    </rPh>
    <rPh sb="2" eb="4">
      <t>シエン</t>
    </rPh>
    <phoneticPr fontId="2"/>
  </si>
  <si>
    <t>前期高齢者交付金清算交付額</t>
    <rPh sb="0" eb="2">
      <t>ゼンキ</t>
    </rPh>
    <rPh sb="2" eb="5">
      <t>コウレイシャ</t>
    </rPh>
    <rPh sb="5" eb="8">
      <t>コウフキン</t>
    </rPh>
    <rPh sb="8" eb="10">
      <t>セイサン</t>
    </rPh>
    <rPh sb="10" eb="13">
      <t>コウフガク</t>
    </rPh>
    <phoneticPr fontId="2"/>
  </si>
  <si>
    <t>千円</t>
    <rPh sb="0" eb="2">
      <t>センエン</t>
    </rPh>
    <phoneticPr fontId="2"/>
  </si>
  <si>
    <t>介護納付金過年度納付分</t>
    <rPh sb="0" eb="2">
      <t>カイゴ</t>
    </rPh>
    <rPh sb="2" eb="5">
      <t>ノウフキン</t>
    </rPh>
    <rPh sb="5" eb="6">
      <t>カ</t>
    </rPh>
    <rPh sb="6" eb="8">
      <t>ネンド</t>
    </rPh>
    <rPh sb="8" eb="10">
      <t>ノウフ</t>
    </rPh>
    <rPh sb="10" eb="11">
      <t>ブン</t>
    </rPh>
    <phoneticPr fontId="2"/>
  </si>
  <si>
    <t>3,581,423千円
88.0%
50,754円</t>
    <phoneticPr fontId="2"/>
  </si>
  <si>
    <t>1,511,937千円
19.0%</t>
    <phoneticPr fontId="2"/>
  </si>
  <si>
    <t>329,736千円
19.0%</t>
    <phoneticPr fontId="2"/>
  </si>
  <si>
    <t>305,708千円
15.0%</t>
    <phoneticPr fontId="2"/>
  </si>
  <si>
    <t>234,687千円
97.0%
50,754円</t>
    <phoneticPr fontId="2"/>
  </si>
  <si>
    <t>79,324千円
97.0%
20,179円</t>
    <phoneticPr fontId="2"/>
  </si>
  <si>
    <t>12,606千円
46.0%</t>
    <phoneticPr fontId="2"/>
  </si>
  <si>
    <t>4,288千円
46.0%</t>
    <phoneticPr fontId="2"/>
  </si>
  <si>
    <t>4,200千円
46.0%</t>
    <phoneticPr fontId="2"/>
  </si>
  <si>
    <t>56,781千円
105千円</t>
    <phoneticPr fontId="2"/>
  </si>
  <si>
    <t>420,000円
378件</t>
    <phoneticPr fontId="2"/>
  </si>
  <si>
    <t>50,000円
277件</t>
    <phoneticPr fontId="2"/>
  </si>
  <si>
    <t>医療費通知(年2回)・ジェネリック差額通知</t>
    <rPh sb="17" eb="19">
      <t>サガク</t>
    </rPh>
    <rPh sb="19" eb="21">
      <t>ツウチ</t>
    </rPh>
    <phoneticPr fontId="2"/>
  </si>
  <si>
    <t>1,069,418千円
88.0％
15,155円</t>
    <rPh sb="9" eb="11">
      <t>センエン</t>
    </rPh>
    <rPh sb="24" eb="25">
      <t>エン</t>
    </rPh>
    <phoneticPr fontId="2"/>
  </si>
  <si>
    <t>502,199千円
88.0%
20,181円</t>
    <phoneticPr fontId="2"/>
  </si>
  <si>
    <t>70,202千円
97.0％
15,182円</t>
    <rPh sb="6" eb="8">
      <t>センエン</t>
    </rPh>
    <rPh sb="21" eb="22">
      <t>エン</t>
    </rPh>
    <phoneticPr fontId="2"/>
  </si>
  <si>
    <t>平成24年度　府中市国民健康保険特別会計予算の概要(案)</t>
    <rPh sb="26" eb="27">
      <t>アン</t>
    </rPh>
    <phoneticPr fontId="2"/>
  </si>
  <si>
    <t>平成25年度　府中市国民健康保険特別会計予算の概要(案)</t>
    <rPh sb="26" eb="27">
      <t>アン</t>
    </rPh>
    <phoneticPr fontId="2"/>
  </si>
  <si>
    <t>1,034,247千円
88.0％
14,313円</t>
    <rPh sb="9" eb="11">
      <t>センエン</t>
    </rPh>
    <rPh sb="24" eb="25">
      <t>エン</t>
    </rPh>
    <phoneticPr fontId="2"/>
  </si>
  <si>
    <t>72,611千円
97.0％
14,313円</t>
    <rPh sb="6" eb="8">
      <t>センエン</t>
    </rPh>
    <rPh sb="21" eb="22">
      <t>エン</t>
    </rPh>
    <phoneticPr fontId="2"/>
  </si>
  <si>
    <t>負担率32/100</t>
    <rPh sb="0" eb="2">
      <t>フタン</t>
    </rPh>
    <rPh sb="2" eb="3">
      <t>リツ</t>
    </rPh>
    <phoneticPr fontId="2"/>
  </si>
  <si>
    <t>3,425,518千円
88.0%
47,407円</t>
    <phoneticPr fontId="2"/>
  </si>
  <si>
    <t>455,152千円
88.0%
18,374円</t>
    <phoneticPr fontId="2"/>
  </si>
  <si>
    <t>1,482,698千円
19.0%</t>
    <phoneticPr fontId="2"/>
  </si>
  <si>
    <r>
      <t xml:space="preserve">伸び率
</t>
    </r>
    <r>
      <rPr>
        <sz val="8"/>
        <rFont val="ＭＳ Ｐゴシック"/>
        <family val="3"/>
        <charset val="128"/>
      </rPr>
      <t>(%)</t>
    </r>
    <phoneticPr fontId="2"/>
  </si>
  <si>
    <t>384,257千円
19.0%</t>
    <phoneticPr fontId="2"/>
  </si>
  <si>
    <t>317,800千円
15.0%</t>
    <phoneticPr fontId="2"/>
  </si>
  <si>
    <t>240,489千円
97.0%
47,406円</t>
    <phoneticPr fontId="2"/>
  </si>
  <si>
    <t>73,821千円
97.0%
18,373円</t>
    <phoneticPr fontId="2"/>
  </si>
  <si>
    <t>12,285千円
46.0%</t>
    <phoneticPr fontId="2"/>
  </si>
  <si>
    <t>5,065千円
46.0%</t>
    <phoneticPr fontId="2"/>
  </si>
  <si>
    <t>4,489千円
46.0%</t>
    <phoneticPr fontId="2"/>
  </si>
  <si>
    <t>H23まで</t>
    <phoneticPr fontId="2"/>
  </si>
  <si>
    <t>* * *</t>
    <phoneticPr fontId="2"/>
  </si>
  <si>
    <t>共同事業交付金</t>
    <phoneticPr fontId="2"/>
  </si>
  <si>
    <t>連合会が行う高額医療費共同事業に対する交付金</t>
    <phoneticPr fontId="2"/>
  </si>
  <si>
    <r>
      <t>保険基盤安定</t>
    </r>
    <r>
      <rPr>
        <sz val="9"/>
        <rFont val="ＭＳ Ｐゴシック"/>
        <family val="3"/>
        <charset val="128"/>
      </rPr>
      <t>(保険税軽減分)</t>
    </r>
    <rPh sb="7" eb="10">
      <t>ホケンゼイ</t>
    </rPh>
    <rPh sb="10" eb="12">
      <t>ケイゲン</t>
    </rPh>
    <rPh sb="12" eb="13">
      <t>ブン</t>
    </rPh>
    <phoneticPr fontId="2"/>
  </si>
  <si>
    <r>
      <t>保険基盤安定</t>
    </r>
    <r>
      <rPr>
        <sz val="9"/>
        <rFont val="ＭＳ Ｐゴシック"/>
        <family val="3"/>
        <charset val="128"/>
      </rPr>
      <t>(保険者支援分)</t>
    </r>
    <rPh sb="7" eb="10">
      <t>ホケンシャ</t>
    </rPh>
    <rPh sb="10" eb="12">
      <t>シエン</t>
    </rPh>
    <rPh sb="12" eb="13">
      <t>ブン</t>
    </rPh>
    <phoneticPr fontId="2"/>
  </si>
  <si>
    <t>* * *</t>
    <phoneticPr fontId="2"/>
  </si>
  <si>
    <t>* * *</t>
    <phoneticPr fontId="2"/>
  </si>
  <si>
    <t>前 年 度 比</t>
    <phoneticPr fontId="2"/>
  </si>
  <si>
    <r>
      <t xml:space="preserve">伸び率
</t>
    </r>
    <r>
      <rPr>
        <sz val="8"/>
        <rFont val="ＭＳ Ｐゴシック"/>
        <family val="3"/>
        <charset val="128"/>
      </rPr>
      <t>(%)</t>
    </r>
    <phoneticPr fontId="2"/>
  </si>
  <si>
    <t>人件費・事務費</t>
    <phoneticPr fontId="2"/>
  </si>
  <si>
    <t>54,320千円
105千円</t>
    <phoneticPr fontId="2"/>
  </si>
  <si>
    <t>420,000円
334件</t>
    <phoneticPr fontId="2"/>
  </si>
  <si>
    <t>50,000円
304件</t>
    <phoneticPr fontId="2"/>
  </si>
  <si>
    <t>高額医療費拠出金</t>
    <phoneticPr fontId="2"/>
  </si>
  <si>
    <t xml:space="preserve">
                                                                                      </t>
    <phoneticPr fontId="2"/>
  </si>
  <si>
    <t xml:space="preserve">
</t>
    <phoneticPr fontId="2"/>
  </si>
  <si>
    <r>
      <t>総合健康診査料助成　</t>
    </r>
    <r>
      <rPr>
        <sz val="12"/>
        <color rgb="FFFF0000"/>
        <rFont val="ＭＳ Ｐゴシック"/>
        <family val="3"/>
        <charset val="128"/>
      </rPr>
      <t>※H24まで</t>
    </r>
    <phoneticPr fontId="2"/>
  </si>
  <si>
    <t>平成26年度　府中市国民健康保険特別会計予算の概要(案)</t>
    <rPh sb="26" eb="27">
      <t>アン</t>
    </rPh>
    <phoneticPr fontId="2"/>
  </si>
  <si>
    <t>3,311,771千円
89.0%
47,094円</t>
    <phoneticPr fontId="2"/>
  </si>
  <si>
    <t>1,000,557千円
89.0％
14,228円</t>
    <rPh sb="9" eb="11">
      <t>センエン</t>
    </rPh>
    <rPh sb="24" eb="25">
      <t>エン</t>
    </rPh>
    <phoneticPr fontId="2"/>
  </si>
  <si>
    <t>433,700千円
89.0%
18,288円</t>
    <phoneticPr fontId="2"/>
  </si>
  <si>
    <t>1,384,733千円
20.0%</t>
    <phoneticPr fontId="2"/>
  </si>
  <si>
    <t>359,617千円
20.0%</t>
    <phoneticPr fontId="2"/>
  </si>
  <si>
    <t>322,415千円
16.0%</t>
    <phoneticPr fontId="2"/>
  </si>
  <si>
    <t>235,176千円
97.0%
47,092円</t>
    <phoneticPr fontId="2"/>
  </si>
  <si>
    <t>71,503千円
97.0％
14,227円</t>
    <rPh sb="6" eb="8">
      <t>センエン</t>
    </rPh>
    <rPh sb="21" eb="22">
      <t>エン</t>
    </rPh>
    <phoneticPr fontId="2"/>
  </si>
  <si>
    <t>73,156千円
97.0%
18,289円</t>
    <phoneticPr fontId="2"/>
  </si>
  <si>
    <t>13,129千円
50.0%</t>
    <phoneticPr fontId="2"/>
  </si>
  <si>
    <t>6,602千円
50.0%</t>
    <phoneticPr fontId="2"/>
  </si>
  <si>
    <t>5,372千円
50.0%</t>
    <phoneticPr fontId="2"/>
  </si>
  <si>
    <t>54,785千円
105千円</t>
    <phoneticPr fontId="2"/>
  </si>
  <si>
    <t>420,000円
306件</t>
    <phoneticPr fontId="2"/>
  </si>
  <si>
    <t>50,000円
260件</t>
    <phoneticPr fontId="2"/>
  </si>
  <si>
    <t>平成27年度　府中市国民健康保険特別会計予算の概要(案)</t>
    <rPh sb="26" eb="27">
      <t>アン</t>
    </rPh>
    <phoneticPr fontId="2"/>
  </si>
  <si>
    <t>3,228,716千円
91.0%
46,991円</t>
    <phoneticPr fontId="2"/>
  </si>
  <si>
    <t>411,827千円
91.0%
18,675円</t>
    <phoneticPr fontId="2"/>
  </si>
  <si>
    <t>207,313千円
97.0%
46,988円</t>
    <phoneticPr fontId="2"/>
  </si>
  <si>
    <t>62,168千円
97.0％
14,090円</t>
    <rPh sb="6" eb="8">
      <t>センエン</t>
    </rPh>
    <rPh sb="21" eb="22">
      <t>エン</t>
    </rPh>
    <phoneticPr fontId="2"/>
  </si>
  <si>
    <t>63,082千円
97.0%
18,674円</t>
    <phoneticPr fontId="2"/>
  </si>
  <si>
    <t>税務関係証明手数料(1件250円)</t>
    <phoneticPr fontId="2"/>
  </si>
  <si>
    <t>交通事故等による返還金</t>
    <rPh sb="8" eb="11">
      <t>ヘンカンキン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</si>
  <si>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</si>
  <si>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医療費通知(1回)・ジェネリック差額通知（2回）</t>
    <rPh sb="16" eb="18">
      <t>サガク</t>
    </rPh>
    <rPh sb="18" eb="20">
      <t>ツウチ</t>
    </rPh>
    <rPh sb="22" eb="23">
      <t>カイ</t>
    </rPh>
    <phoneticPr fontId="2"/>
  </si>
  <si>
    <t>54,747千円
105千円</t>
    <phoneticPr fontId="2"/>
  </si>
  <si>
    <t>420,000円
314件</t>
    <phoneticPr fontId="2"/>
  </si>
  <si>
    <t>50,000円
290件</t>
    <phoneticPr fontId="2"/>
  </si>
  <si>
    <t>-</t>
    <phoneticPr fontId="2"/>
  </si>
  <si>
    <t>968,202千円
91.0％
14,091円</t>
    <rPh sb="7" eb="9">
      <t>センエン</t>
    </rPh>
    <rPh sb="22" eb="23">
      <t>エン</t>
    </rPh>
    <phoneticPr fontId="2"/>
  </si>
  <si>
    <t>1,279,799千円
20.0%</t>
    <phoneticPr fontId="2"/>
  </si>
  <si>
    <t>381,543千円
20.0%</t>
    <phoneticPr fontId="2"/>
  </si>
  <si>
    <t>330,061千円
20.0%</t>
    <phoneticPr fontId="2"/>
  </si>
  <si>
    <t>8,204千円
50.0%</t>
    <phoneticPr fontId="2"/>
  </si>
  <si>
    <t>5,170千円
50.0%</t>
    <phoneticPr fontId="2"/>
  </si>
  <si>
    <t>3,623千円
50.0%</t>
    <phoneticPr fontId="2"/>
  </si>
  <si>
    <t>過年度分含む</t>
    <rPh sb="0" eb="3">
      <t>カネンド</t>
    </rPh>
    <rPh sb="3" eb="4">
      <t>ブン</t>
    </rPh>
    <rPh sb="4" eb="5">
      <t>フク</t>
    </rPh>
    <phoneticPr fontId="2"/>
  </si>
  <si>
    <t>保険財政共同安定化事業交付金</t>
    <rPh sb="0" eb="4">
      <t>ホケンザイセイ</t>
    </rPh>
    <rPh sb="4" eb="6">
      <t>キョウドウ</t>
    </rPh>
    <rPh sb="6" eb="9">
      <t>アンテイカ</t>
    </rPh>
    <rPh sb="9" eb="11">
      <t>ジギョウ</t>
    </rPh>
    <rPh sb="11" eb="14">
      <t>コウフキン</t>
    </rPh>
    <phoneticPr fontId="2"/>
  </si>
  <si>
    <t>-</t>
    <phoneticPr fontId="2"/>
  </si>
  <si>
    <t>合計</t>
    <rPh sb="0" eb="2">
      <t>ゴウケイ</t>
    </rPh>
    <phoneticPr fontId="2"/>
  </si>
  <si>
    <t>一般分</t>
    <phoneticPr fontId="2"/>
  </si>
  <si>
    <t>退職分</t>
    <phoneticPr fontId="2"/>
  </si>
  <si>
    <t>一般分小計</t>
    <rPh sb="2" eb="3">
      <t>ブン</t>
    </rPh>
    <phoneticPr fontId="2"/>
  </si>
  <si>
    <t>退職分小計</t>
    <rPh sb="2" eb="3">
      <t>ブン</t>
    </rPh>
    <phoneticPr fontId="2"/>
  </si>
  <si>
    <t>特定健診等</t>
    <rPh sb="0" eb="2">
      <t>トクテイ</t>
    </rPh>
    <rPh sb="2" eb="4">
      <t>ケンシン</t>
    </rPh>
    <rPh sb="4" eb="5">
      <t>トウ</t>
    </rPh>
    <phoneticPr fontId="2"/>
  </si>
  <si>
    <t>高額医療費共同事業拠出金</t>
    <rPh sb="5" eb="7">
      <t>キョウドウ</t>
    </rPh>
    <rPh sb="7" eb="9">
      <t>ジギョウ</t>
    </rPh>
    <phoneticPr fontId="2"/>
  </si>
  <si>
    <t>総務費</t>
    <phoneticPr fontId="2"/>
  </si>
  <si>
    <t>保険給付費</t>
    <phoneticPr fontId="2"/>
  </si>
  <si>
    <t>高額医療費共同事業負担金</t>
    <phoneticPr fontId="2"/>
  </si>
  <si>
    <t>後期高齢者支援金負担金</t>
    <rPh sb="0" eb="2">
      <t>コウキ</t>
    </rPh>
    <rPh sb="2" eb="5">
      <t>コウレイシャ</t>
    </rPh>
    <rPh sb="5" eb="8">
      <t>シエンキン</t>
    </rPh>
    <rPh sb="8" eb="11">
      <t>フタンキン</t>
    </rPh>
    <phoneticPr fontId="2"/>
  </si>
  <si>
    <t>普通調整交付金(介護分)</t>
    <phoneticPr fontId="2"/>
  </si>
  <si>
    <t>普通調整交付金(後期分)</t>
    <rPh sb="8" eb="10">
      <t>コウキ</t>
    </rPh>
    <phoneticPr fontId="2"/>
  </si>
  <si>
    <t>-</t>
    <phoneticPr fontId="2"/>
  </si>
  <si>
    <t>27 年 度</t>
    <phoneticPr fontId="2"/>
  </si>
  <si>
    <t>26 年 度</t>
    <phoneticPr fontId="2"/>
  </si>
  <si>
    <t>28 年 度</t>
    <phoneticPr fontId="2"/>
  </si>
  <si>
    <t>医療費通知(1回)</t>
    <phoneticPr fontId="2"/>
  </si>
  <si>
    <t>特定健診・保健指導に係る事務費等
国保保健指導事業に係る事務費等</t>
    <rPh sb="0" eb="2">
      <t>トクテイ</t>
    </rPh>
    <rPh sb="2" eb="4">
      <t>ケンシン</t>
    </rPh>
    <rPh sb="5" eb="7">
      <t>ホケン</t>
    </rPh>
    <rPh sb="7" eb="9">
      <t>シドウ</t>
    </rPh>
    <rPh sb="10" eb="11">
      <t>カカ</t>
    </rPh>
    <rPh sb="12" eb="15">
      <t>ジムヒ</t>
    </rPh>
    <rPh sb="15" eb="16">
      <t>トウ</t>
    </rPh>
    <rPh sb="17" eb="19">
      <t>コクホ</t>
    </rPh>
    <rPh sb="19" eb="21">
      <t>ホケン</t>
    </rPh>
    <rPh sb="21" eb="23">
      <t>シドウ</t>
    </rPh>
    <rPh sb="23" eb="25">
      <t>ジギョウ</t>
    </rPh>
    <rPh sb="26" eb="27">
      <t>カカ</t>
    </rPh>
    <rPh sb="28" eb="30">
      <t>ジム</t>
    </rPh>
    <rPh sb="30" eb="31">
      <t>ヒ</t>
    </rPh>
    <rPh sb="31" eb="32">
      <t>トウ</t>
    </rPh>
    <phoneticPr fontId="2"/>
  </si>
  <si>
    <t>出産育児諸費</t>
    <rPh sb="4" eb="6">
      <t>ショヒ</t>
    </rPh>
    <phoneticPr fontId="2"/>
  </si>
  <si>
    <t>葬祭諸費</t>
    <rPh sb="2" eb="4">
      <t>ショヒ</t>
    </rPh>
    <phoneticPr fontId="2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</si>
  <si>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2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</si>
  <si>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2"/>
  </si>
  <si>
    <t>療給等交付金精算返還金</t>
    <rPh sb="6" eb="8">
      <t>セイサン</t>
    </rPh>
    <phoneticPr fontId="2"/>
  </si>
  <si>
    <t>災害臨時特例補助金</t>
    <rPh sb="0" eb="2">
      <t>サイガイ</t>
    </rPh>
    <rPh sb="2" eb="4">
      <t>リンジ</t>
    </rPh>
    <rPh sb="4" eb="6">
      <t>トクレイ</t>
    </rPh>
    <rPh sb="6" eb="9">
      <t>ホジョキン</t>
    </rPh>
    <phoneticPr fontId="2"/>
  </si>
  <si>
    <t>皆増</t>
    <rPh sb="0" eb="1">
      <t>ミナ</t>
    </rPh>
    <rPh sb="1" eb="2">
      <t>ゾウ</t>
    </rPh>
    <phoneticPr fontId="2"/>
  </si>
  <si>
    <t>調定額
収納率
1人当調定額</t>
    <phoneticPr fontId="2"/>
  </si>
  <si>
    <t>小計</t>
    <rPh sb="0" eb="1">
      <t>ショウ</t>
    </rPh>
    <phoneticPr fontId="2"/>
  </si>
  <si>
    <t>計</t>
    <phoneticPr fontId="2"/>
  </si>
  <si>
    <t>平成29年度　府中市国民健康保険特別会計予算の概要(案)</t>
    <rPh sb="26" eb="27">
      <t>アン</t>
    </rPh>
    <phoneticPr fontId="2"/>
  </si>
  <si>
    <t>29 年 度</t>
    <phoneticPr fontId="2"/>
  </si>
  <si>
    <t>3,096,937千円
92.9%
47,662円</t>
    <phoneticPr fontId="2"/>
  </si>
  <si>
    <t>929,782千円
92.9％
14,309円</t>
    <rPh sb="7" eb="9">
      <t>センエン</t>
    </rPh>
    <rPh sb="22" eb="23">
      <t>エン</t>
    </rPh>
    <phoneticPr fontId="2"/>
  </si>
  <si>
    <t>389,281千円
92.9%
18,372円</t>
    <phoneticPr fontId="2"/>
  </si>
  <si>
    <t>798,050千円
23.5%</t>
    <phoneticPr fontId="2"/>
  </si>
  <si>
    <t>228,833千円
23.5%</t>
    <phoneticPr fontId="2"/>
  </si>
  <si>
    <t>137,610千円
23.5%</t>
    <phoneticPr fontId="2"/>
  </si>
  <si>
    <t>82,680千円
97.0%
47,654円</t>
    <phoneticPr fontId="2"/>
  </si>
  <si>
    <t>24,824千円
97.0％
14,307円</t>
    <rPh sb="6" eb="8">
      <t>センエン</t>
    </rPh>
    <rPh sb="21" eb="22">
      <t>エン</t>
    </rPh>
    <phoneticPr fontId="2"/>
  </si>
  <si>
    <t>22,705千円
97.0%
18,369円</t>
    <phoneticPr fontId="2"/>
  </si>
  <si>
    <t>15,452千円
26.0%</t>
    <phoneticPr fontId="2"/>
  </si>
  <si>
    <t>2,493千円
26.0%</t>
    <phoneticPr fontId="2"/>
  </si>
  <si>
    <t>3,119千円
26.0%</t>
    <phoneticPr fontId="2"/>
  </si>
  <si>
    <t>国庫補助金</t>
    <phoneticPr fontId="2"/>
  </si>
  <si>
    <t>国庫補助金</t>
    <phoneticPr fontId="2"/>
  </si>
  <si>
    <t>420,000円
290件</t>
    <phoneticPr fontId="2"/>
  </si>
  <si>
    <t>50,000円
285件</t>
    <phoneticPr fontId="2"/>
  </si>
  <si>
    <t>繰越金</t>
    <phoneticPr fontId="2"/>
  </si>
  <si>
    <t>前年度からの繰越金</t>
    <phoneticPr fontId="2"/>
  </si>
  <si>
    <t>退職被保険者等療養諸費等保険者交付金（過年度含む）</t>
    <rPh sb="19" eb="22">
      <t>カネンド</t>
    </rPh>
    <rPh sb="22" eb="23">
      <t>フク</t>
    </rPh>
    <phoneticPr fontId="2"/>
  </si>
  <si>
    <t>前期高齢者の医療費等に関する交付金（過年度分含む）</t>
    <rPh sb="0" eb="2">
      <t>ゼンキ</t>
    </rPh>
    <rPh sb="2" eb="5">
      <t>コウレイシャ</t>
    </rPh>
    <rPh sb="6" eb="9">
      <t>イリョウヒ</t>
    </rPh>
    <rPh sb="9" eb="10">
      <t>トウ</t>
    </rPh>
    <rPh sb="11" eb="12">
      <t>カン</t>
    </rPh>
    <rPh sb="14" eb="17">
      <t>コウフキン</t>
    </rPh>
    <rPh sb="18" eb="21">
      <t>カネンド</t>
    </rPh>
    <rPh sb="21" eb="22">
      <t>ブン</t>
    </rPh>
    <rPh sb="22" eb="23">
      <t>フク</t>
    </rPh>
    <phoneticPr fontId="2"/>
  </si>
  <si>
    <t>制度改正に伴うシステム改修経費に対する補助金</t>
    <rPh sb="0" eb="2">
      <t>セイド</t>
    </rPh>
    <rPh sb="2" eb="4">
      <t>カイセイ</t>
    </rPh>
    <rPh sb="5" eb="6">
      <t>トモナ</t>
    </rPh>
    <rPh sb="11" eb="13">
      <t>カイシュウ</t>
    </rPh>
    <rPh sb="13" eb="15">
      <t>ケイヒ</t>
    </rPh>
    <rPh sb="16" eb="17">
      <t>タイ</t>
    </rPh>
    <rPh sb="19" eb="21">
      <t>ホジョ</t>
    </rPh>
    <rPh sb="21" eb="22">
      <t>カネ</t>
    </rPh>
    <phoneticPr fontId="2"/>
  </si>
  <si>
    <t>その他</t>
    <phoneticPr fontId="2"/>
  </si>
  <si>
    <t>50,594千円
105千円</t>
    <phoneticPr fontId="2"/>
  </si>
  <si>
    <t>国庫・都支出金精算返還金</t>
    <rPh sb="3" eb="4">
      <t>ト</t>
    </rPh>
    <rPh sb="7" eb="9">
      <t>セイサン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</si>
</sst>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_ "/>
    <numFmt numFmtId="177" formatCode="0.0%"/>
    <numFmt numFmtId="178" formatCode="0_ "/>
    <numFmt numFmtId="179" formatCode="#,##0;&quot;△ &quot;#,##0"/>
    <numFmt numFmtId="180" formatCode="#,##0.0;&quot;△ &quot;#,##0.0"/>
    <numFmt numFmtId="181" formatCode="#,##0&quot;円&quot;"/>
  </numFmts>
  <fonts count="2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0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176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176" fontId="0" fillId="0" borderId="7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/>
    <xf numFmtId="176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0" fontId="0" fillId="0" borderId="6" xfId="0" applyBorder="1" applyAlignment="1"/>
    <xf numFmtId="0" fontId="0" fillId="0" borderId="5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quotePrefix="1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7" fontId="0" fillId="0" borderId="1" xfId="0" quotePrefix="1" applyNumberForma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distributed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38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distributed" textRotation="255" wrapText="1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8" fontId="4" fillId="0" borderId="29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30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76" fontId="7" fillId="0" borderId="6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176" fontId="7" fillId="0" borderId="31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 wrapText="1"/>
    </xf>
    <xf numFmtId="176" fontId="7" fillId="0" borderId="32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left" vertical="center"/>
    </xf>
    <xf numFmtId="0" fontId="7" fillId="0" borderId="4" xfId="0" applyFont="1" applyBorder="1" applyAlignment="1"/>
    <xf numFmtId="176" fontId="7" fillId="0" borderId="33" xfId="0" applyNumberFormat="1" applyFont="1" applyBorder="1" applyAlignment="1">
      <alignment horizontal="left" vertical="center"/>
    </xf>
    <xf numFmtId="0" fontId="7" fillId="0" borderId="34" xfId="0" applyFont="1" applyBorder="1" applyAlignment="1"/>
    <xf numFmtId="0" fontId="7" fillId="0" borderId="6" xfId="0" applyFont="1" applyBorder="1" applyAlignment="1"/>
    <xf numFmtId="176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176" fontId="7" fillId="0" borderId="31" xfId="0" applyNumberFormat="1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176" fontId="7" fillId="0" borderId="32" xfId="0" applyNumberFormat="1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8" fontId="4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9" fontId="4" fillId="0" borderId="12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80" fontId="4" fillId="0" borderId="16" xfId="0" applyNumberFormat="1" applyFont="1" applyBorder="1" applyAlignment="1">
      <alignment horizontal="center"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6" fontId="7" fillId="0" borderId="37" xfId="0" applyNumberFormat="1" applyFont="1" applyBorder="1" applyAlignment="1">
      <alignment vertical="center" wrapText="1"/>
    </xf>
    <xf numFmtId="179" fontId="4" fillId="0" borderId="16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36" xfId="0" applyNumberFormat="1" applyFont="1" applyFill="1" applyBorder="1" applyAlignment="1">
      <alignment vertical="center"/>
    </xf>
    <xf numFmtId="176" fontId="7" fillId="0" borderId="7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180" fontId="4" fillId="0" borderId="16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4" fillId="0" borderId="36" xfId="0" applyNumberFormat="1" applyFont="1" applyBorder="1" applyAlignment="1">
      <alignment vertical="center"/>
    </xf>
    <xf numFmtId="0" fontId="7" fillId="0" borderId="38" xfId="0" applyFont="1" applyBorder="1" applyAlignment="1">
      <alignment horizontal="right" vertical="center" wrapText="1"/>
    </xf>
    <xf numFmtId="38" fontId="4" fillId="0" borderId="2" xfId="0" applyNumberFormat="1" applyFont="1" applyFill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3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80" fontId="4" fillId="0" borderId="3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12" fillId="0" borderId="2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38" fontId="4" fillId="0" borderId="3" xfId="0" applyNumberFormat="1" applyFont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180" fontId="4" fillId="0" borderId="3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176" fontId="7" fillId="0" borderId="32" xfId="0" applyNumberFormat="1" applyFont="1" applyBorder="1" applyAlignment="1">
      <alignment horizontal="left" vertical="center" wrapText="1"/>
    </xf>
    <xf numFmtId="176" fontId="7" fillId="0" borderId="20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180" fontId="7" fillId="0" borderId="16" xfId="0" applyNumberFormat="1" applyFont="1" applyBorder="1" applyAlignment="1">
      <alignment horizontal="center" vertical="center"/>
    </xf>
    <xf numFmtId="38" fontId="4" fillId="0" borderId="13" xfId="0" applyNumberFormat="1" applyFont="1" applyBorder="1" applyAlignment="1">
      <alignment vertical="center"/>
    </xf>
    <xf numFmtId="38" fontId="4" fillId="0" borderId="41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38" fontId="4" fillId="0" borderId="44" xfId="0" applyNumberFormat="1" applyFont="1" applyBorder="1" applyAlignment="1">
      <alignment vertical="center"/>
    </xf>
    <xf numFmtId="179" fontId="4" fillId="0" borderId="44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0" fontId="7" fillId="0" borderId="42" xfId="0" applyFont="1" applyBorder="1" applyAlignment="1"/>
    <xf numFmtId="0" fontId="7" fillId="0" borderId="45" xfId="0" applyFont="1" applyBorder="1" applyAlignment="1"/>
    <xf numFmtId="38" fontId="4" fillId="0" borderId="6" xfId="0" applyNumberFormat="1" applyFont="1" applyBorder="1" applyAlignment="1">
      <alignment vertical="center"/>
    </xf>
    <xf numFmtId="38" fontId="4" fillId="0" borderId="46" xfId="0" applyNumberFormat="1" applyFont="1" applyBorder="1" applyAlignment="1">
      <alignment vertical="center"/>
    </xf>
    <xf numFmtId="181" fontId="7" fillId="0" borderId="4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180" fontId="4" fillId="0" borderId="2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8" fontId="4" fillId="2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7" fillId="0" borderId="3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right" vertical="center" wrapText="1"/>
    </xf>
    <xf numFmtId="176" fontId="7" fillId="0" borderId="32" xfId="0" applyNumberFormat="1" applyFont="1" applyFill="1" applyBorder="1" applyAlignment="1">
      <alignment vertical="center" wrapText="1"/>
    </xf>
    <xf numFmtId="176" fontId="7" fillId="0" borderId="7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 wrapText="1"/>
    </xf>
    <xf numFmtId="176" fontId="7" fillId="0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38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76" fontId="14" fillId="0" borderId="31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4" fillId="0" borderId="39" xfId="0" applyFont="1" applyBorder="1" applyAlignment="1">
      <alignment vertical="center" wrapText="1"/>
    </xf>
    <xf numFmtId="38" fontId="0" fillId="0" borderId="36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80" fontId="0" fillId="0" borderId="36" xfId="0" applyNumberFormat="1" applyFont="1" applyBorder="1" applyAlignment="1">
      <alignment horizontal="right" vertical="center"/>
    </xf>
    <xf numFmtId="0" fontId="14" fillId="0" borderId="38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76" fontId="14" fillId="0" borderId="32" xfId="0" applyNumberFormat="1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right" vertical="center" wrapText="1"/>
    </xf>
    <xf numFmtId="179" fontId="0" fillId="0" borderId="12" xfId="0" applyNumberFormat="1" applyFont="1" applyFill="1" applyBorder="1" applyAlignment="1">
      <alignment vertical="center"/>
    </xf>
    <xf numFmtId="176" fontId="14" fillId="0" borderId="7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39" xfId="0" applyFont="1" applyBorder="1" applyAlignment="1">
      <alignment vertical="center"/>
    </xf>
    <xf numFmtId="180" fontId="0" fillId="0" borderId="36" xfId="0" applyNumberFormat="1" applyFont="1" applyBorder="1" applyAlignment="1">
      <alignment vertical="center"/>
    </xf>
    <xf numFmtId="38" fontId="0" fillId="0" borderId="1" xfId="0" applyNumberFormat="1" applyFont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76" fontId="14" fillId="0" borderId="6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right" vertical="center"/>
    </xf>
    <xf numFmtId="38" fontId="0" fillId="0" borderId="12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176" fontId="16" fillId="0" borderId="6" xfId="0" applyNumberFormat="1" applyFont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176" fontId="14" fillId="0" borderId="37" xfId="0" applyNumberFormat="1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8" fontId="0" fillId="0" borderId="3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180" fontId="0" fillId="0" borderId="3" xfId="0" applyNumberFormat="1" applyFont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76" fontId="14" fillId="0" borderId="7" xfId="0" applyNumberFormat="1" applyFont="1" applyBorder="1" applyAlignment="1">
      <alignment horizontal="left" vertical="center" wrapText="1"/>
    </xf>
    <xf numFmtId="176" fontId="14" fillId="0" borderId="5" xfId="0" applyNumberFormat="1" applyFont="1" applyBorder="1" applyAlignment="1">
      <alignment horizontal="left" vertical="center" wrapText="1"/>
    </xf>
    <xf numFmtId="180" fontId="0" fillId="0" borderId="18" xfId="0" applyNumberFormat="1" applyFont="1" applyBorder="1" applyAlignment="1">
      <alignment horizontal="right" vertical="center"/>
    </xf>
    <xf numFmtId="38" fontId="0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horizontal="left" vertical="center" wrapText="1"/>
    </xf>
    <xf numFmtId="176" fontId="14" fillId="0" borderId="22" xfId="0" applyNumberFormat="1" applyFont="1" applyBorder="1" applyAlignment="1">
      <alignment horizontal="left" vertical="center" wrapText="1"/>
    </xf>
    <xf numFmtId="176" fontId="14" fillId="0" borderId="32" xfId="0" applyNumberFormat="1" applyFont="1" applyBorder="1" applyAlignment="1">
      <alignment horizontal="left" vertical="center" wrapText="1"/>
    </xf>
    <xf numFmtId="176" fontId="14" fillId="0" borderId="20" xfId="0" applyNumberFormat="1" applyFont="1" applyBorder="1" applyAlignment="1">
      <alignment horizontal="left" vertical="center" wrapText="1"/>
    </xf>
    <xf numFmtId="180" fontId="0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8" fontId="19" fillId="0" borderId="16" xfId="0" applyNumberFormat="1" applyFont="1" applyFill="1" applyBorder="1" applyAlignment="1">
      <alignment vertical="center"/>
    </xf>
    <xf numFmtId="38" fontId="19" fillId="0" borderId="36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8" fontId="19" fillId="0" borderId="12" xfId="0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0" fillId="0" borderId="8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38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38" fontId="0" fillId="0" borderId="18" xfId="0" applyNumberFormat="1" applyFont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Border="1" applyAlignment="1">
      <alignment horizontal="left" vertical="distributed"/>
    </xf>
    <xf numFmtId="181" fontId="14" fillId="0" borderId="4" xfId="0" applyNumberFormat="1" applyFont="1" applyFill="1" applyBorder="1" applyAlignment="1">
      <alignment horizontal="right" vertical="center"/>
    </xf>
    <xf numFmtId="176" fontId="14" fillId="0" borderId="6" xfId="0" applyNumberFormat="1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176" fontId="14" fillId="0" borderId="6" xfId="0" applyNumberFormat="1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179" fontId="0" fillId="0" borderId="16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180" fontId="14" fillId="0" borderId="16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horizontal="right" vertical="center"/>
    </xf>
    <xf numFmtId="179" fontId="0" fillId="0" borderId="18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179" fontId="0" fillId="0" borderId="36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horizontal="left" vertical="center"/>
    </xf>
    <xf numFmtId="0" fontId="14" fillId="0" borderId="4" xfId="0" applyFont="1" applyBorder="1" applyAlignment="1"/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38" fontId="0" fillId="0" borderId="30" xfId="0" applyNumberFormat="1" applyFont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80" fontId="0" fillId="0" borderId="30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0" fontId="14" fillId="0" borderId="28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8" fontId="0" fillId="0" borderId="29" xfId="0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left" vertical="center"/>
    </xf>
    <xf numFmtId="0" fontId="14" fillId="0" borderId="34" xfId="0" applyFont="1" applyBorder="1" applyAlignment="1"/>
    <xf numFmtId="0" fontId="0" fillId="0" borderId="23" xfId="0" applyFont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38" fontId="0" fillId="0" borderId="44" xfId="0" applyNumberFormat="1" applyFont="1" applyBorder="1" applyAlignment="1">
      <alignment vertical="center"/>
    </xf>
    <xf numFmtId="179" fontId="0" fillId="0" borderId="44" xfId="0" applyNumberFormat="1" applyFont="1" applyBorder="1" applyAlignment="1">
      <alignment vertical="center"/>
    </xf>
    <xf numFmtId="180" fontId="0" fillId="0" borderId="44" xfId="0" applyNumberFormat="1" applyFont="1" applyBorder="1" applyAlignment="1">
      <alignment vertical="center"/>
    </xf>
    <xf numFmtId="0" fontId="14" fillId="0" borderId="42" xfId="0" applyFont="1" applyBorder="1" applyAlignment="1"/>
    <xf numFmtId="0" fontId="14" fillId="0" borderId="45" xfId="0" applyFont="1" applyBorder="1" applyAlignment="1"/>
    <xf numFmtId="38" fontId="0" fillId="0" borderId="41" xfId="0" applyNumberFormat="1" applyFont="1" applyBorder="1" applyAlignment="1">
      <alignment vertical="center"/>
    </xf>
    <xf numFmtId="38" fontId="0" fillId="0" borderId="46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vertical="center"/>
    </xf>
    <xf numFmtId="0" fontId="14" fillId="0" borderId="10" xfId="0" applyFont="1" applyBorder="1" applyAlignment="1"/>
    <xf numFmtId="0" fontId="14" fillId="0" borderId="11" xfId="0" applyFont="1" applyBorder="1" applyAlignment="1"/>
    <xf numFmtId="38" fontId="0" fillId="0" borderId="13" xfId="0" applyNumberFormat="1" applyFont="1" applyBorder="1" applyAlignment="1">
      <alignment vertical="center"/>
    </xf>
    <xf numFmtId="0" fontId="14" fillId="0" borderId="6" xfId="0" applyFont="1" applyBorder="1" applyAlignment="1"/>
    <xf numFmtId="38" fontId="0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14" fillId="0" borderId="7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horizontal="left" vertical="center" wrapText="1"/>
    </xf>
    <xf numFmtId="176" fontId="14" fillId="0" borderId="5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76" fontId="14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6" fontId="14" fillId="0" borderId="31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6" fontId="14" fillId="0" borderId="31" xfId="0" applyNumberFormat="1" applyFont="1" applyBorder="1" applyAlignment="1">
      <alignment horizontal="left" vertical="center" wrapText="1"/>
    </xf>
    <xf numFmtId="176" fontId="14" fillId="0" borderId="2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6" fontId="14" fillId="0" borderId="32" xfId="0" applyNumberFormat="1" applyFont="1" applyBorder="1" applyAlignment="1">
      <alignment horizontal="left" vertical="center" wrapText="1"/>
    </xf>
    <xf numFmtId="176" fontId="14" fillId="0" borderId="20" xfId="0" applyNumberFormat="1" applyFont="1" applyBorder="1" applyAlignment="1">
      <alignment horizontal="left" vertical="center" wrapText="1"/>
    </xf>
    <xf numFmtId="176" fontId="14" fillId="0" borderId="6" xfId="0" applyNumberFormat="1" applyFont="1" applyFill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80" fontId="14" fillId="0" borderId="36" xfId="0" applyNumberFormat="1" applyFont="1" applyBorder="1" applyAlignment="1">
      <alignment horizontal="center" vertical="center"/>
    </xf>
    <xf numFmtId="38" fontId="20" fillId="0" borderId="16" xfId="0" applyNumberFormat="1" applyFont="1" applyFill="1" applyBorder="1" applyAlignment="1">
      <alignment vertical="center"/>
    </xf>
    <xf numFmtId="38" fontId="20" fillId="0" borderId="36" xfId="0" applyNumberFormat="1" applyFont="1" applyFill="1" applyBorder="1" applyAlignment="1">
      <alignment vertical="center"/>
    </xf>
    <xf numFmtId="38" fontId="20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14" fillId="0" borderId="7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horizontal="left" vertical="center" wrapText="1"/>
    </xf>
    <xf numFmtId="176" fontId="14" fillId="0" borderId="5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6" fontId="14" fillId="0" borderId="31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176" fontId="14" fillId="0" borderId="7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41" xfId="0" applyFont="1" applyBorder="1" applyAlignment="1">
      <alignment horizontal="distributed" vertical="center" justifyLastLine="1"/>
    </xf>
    <xf numFmtId="176" fontId="14" fillId="0" borderId="32" xfId="0" applyNumberFormat="1" applyFont="1" applyBorder="1" applyAlignment="1">
      <alignment horizontal="left" vertical="center" wrapText="1"/>
    </xf>
    <xf numFmtId="176" fontId="14" fillId="0" borderId="20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21" fillId="0" borderId="6" xfId="0" applyFont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180" fontId="0" fillId="0" borderId="1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vertical="center"/>
    </xf>
    <xf numFmtId="38" fontId="0" fillId="0" borderId="30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81" fontId="14" fillId="0" borderId="28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176" fontId="14" fillId="0" borderId="31" xfId="0" applyNumberFormat="1" applyFont="1" applyFill="1" applyBorder="1" applyAlignment="1">
      <alignment vertical="center"/>
    </xf>
    <xf numFmtId="181" fontId="14" fillId="0" borderId="22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0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horizontal="centerContinuous" vertical="center"/>
    </xf>
    <xf numFmtId="0" fontId="0" fillId="0" borderId="53" xfId="0" applyFont="1" applyBorder="1" applyAlignment="1">
      <alignment horizontal="centerContinuous" vertical="center"/>
    </xf>
    <xf numFmtId="38" fontId="0" fillId="0" borderId="3" xfId="0" applyNumberFormat="1" applyFont="1" applyBorder="1" applyAlignment="1">
      <alignment vertical="center"/>
    </xf>
    <xf numFmtId="38" fontId="0" fillId="0" borderId="5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0" fontId="14" fillId="0" borderId="51" xfId="0" applyFont="1" applyBorder="1" applyAlignment="1"/>
    <xf numFmtId="0" fontId="14" fillId="0" borderId="53" xfId="0" applyFont="1" applyBorder="1" applyAlignment="1"/>
    <xf numFmtId="0" fontId="14" fillId="0" borderId="22" xfId="0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/>
    </xf>
    <xf numFmtId="180" fontId="0" fillId="0" borderId="30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vertical="center"/>
    </xf>
    <xf numFmtId="0" fontId="14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176" fontId="14" fillId="0" borderId="35" xfId="0" applyNumberFormat="1" applyFont="1" applyBorder="1" applyAlignment="1">
      <alignment horizontal="left" vertical="center"/>
    </xf>
    <xf numFmtId="0" fontId="14" fillId="0" borderId="28" xfId="0" applyFont="1" applyBorder="1" applyAlignment="1"/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Font="1" applyBorder="1" applyAlignment="1">
      <alignment horizontal="center" vertical="center" justifyLastLine="1"/>
    </xf>
    <xf numFmtId="0" fontId="0" fillId="0" borderId="10" xfId="0" applyFont="1" applyBorder="1" applyAlignment="1">
      <alignment horizontal="center" vertical="center" justifyLastLine="1"/>
    </xf>
    <xf numFmtId="0" fontId="0" fillId="0" borderId="8" xfId="0" applyFont="1" applyBorder="1"/>
    <xf numFmtId="0" fontId="0" fillId="0" borderId="9" xfId="0" applyFont="1" applyBorder="1"/>
    <xf numFmtId="0" fontId="0" fillId="0" borderId="2" xfId="0" applyFont="1" applyBorder="1" applyAlignment="1">
      <alignment vertical="center" textRotation="255"/>
    </xf>
    <xf numFmtId="0" fontId="0" fillId="0" borderId="3" xfId="0" applyFont="1" applyBorder="1" applyAlignment="1">
      <alignment vertical="center" textRotation="255"/>
    </xf>
    <xf numFmtId="0" fontId="0" fillId="0" borderId="2" xfId="0" applyFont="1" applyBorder="1" applyAlignment="1">
      <alignment vertical="distributed" textRotation="255" justifyLastLine="1"/>
    </xf>
    <xf numFmtId="0" fontId="0" fillId="0" borderId="3" xfId="0" applyFont="1" applyBorder="1" applyAlignment="1">
      <alignment vertical="distributed" textRotation="255" justifyLastLine="1"/>
    </xf>
    <xf numFmtId="0" fontId="0" fillId="0" borderId="30" xfId="0" applyFont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right" vertical="center" wrapText="1"/>
    </xf>
    <xf numFmtId="0" fontId="14" fillId="0" borderId="36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180" fontId="0" fillId="0" borderId="12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vertical="center"/>
    </xf>
    <xf numFmtId="176" fontId="14" fillId="0" borderId="35" xfId="0" applyNumberFormat="1" applyFont="1" applyBorder="1" applyAlignment="1">
      <alignment horizontal="left" vertical="center" wrapText="1"/>
    </xf>
    <xf numFmtId="176" fontId="14" fillId="0" borderId="28" xfId="0" applyNumberFormat="1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8" fontId="20" fillId="0" borderId="30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8" fontId="0" fillId="0" borderId="44" xfId="0" applyNumberFormat="1" applyFont="1" applyFill="1" applyBorder="1" applyAlignment="1">
      <alignment vertical="center"/>
    </xf>
    <xf numFmtId="38" fontId="0" fillId="0" borderId="51" xfId="0" applyNumberFormat="1" applyFont="1" applyFill="1" applyBorder="1" applyAlignment="1">
      <alignment vertical="center"/>
    </xf>
    <xf numFmtId="38" fontId="0" fillId="0" borderId="41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6" fontId="14" fillId="0" borderId="31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6" fontId="14" fillId="0" borderId="7" xfId="0" applyNumberFormat="1" applyFont="1" applyBorder="1" applyAlignment="1">
      <alignment horizontal="left" vertical="center" wrapText="1"/>
    </xf>
    <xf numFmtId="176" fontId="14" fillId="0" borderId="5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6" fontId="14" fillId="0" borderId="7" xfId="0" applyNumberFormat="1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76" fontId="14" fillId="0" borderId="6" xfId="0" applyNumberFormat="1" applyFont="1" applyFill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176" fontId="14" fillId="0" borderId="32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6" fontId="14" fillId="0" borderId="31" xfId="0" applyNumberFormat="1" applyFont="1" applyFill="1" applyBorder="1" applyAlignment="1">
      <alignment vertical="center" wrapText="1"/>
    </xf>
    <xf numFmtId="176" fontId="14" fillId="0" borderId="32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80" fontId="0" fillId="0" borderId="3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0" fillId="0" borderId="6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0" fontId="0" fillId="0" borderId="7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 wrapText="1"/>
    </xf>
    <xf numFmtId="176" fontId="0" fillId="0" borderId="5" xfId="0" applyNumberFormat="1" applyBorder="1" applyAlignment="1">
      <alignment horizontal="left" vertical="center" wrapText="1"/>
    </xf>
    <xf numFmtId="176" fontId="0" fillId="0" borderId="8" xfId="0" applyNumberFormat="1" applyBorder="1" applyAlignment="1">
      <alignment horizontal="left" vertical="center" wrapText="1"/>
    </xf>
    <xf numFmtId="176" fontId="0" fillId="0" borderId="9" xfId="0" applyNumberForma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vertical="center" wrapText="1"/>
    </xf>
    <xf numFmtId="176" fontId="0" fillId="0" borderId="11" xfId="0" applyNumberFormat="1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distributed" textRotation="255" justifyLastLine="1"/>
    </xf>
    <xf numFmtId="0" fontId="0" fillId="0" borderId="3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6" xfId="0" applyBorder="1" applyAlignment="1">
      <alignment horizontal="left" vertical="distributed"/>
    </xf>
    <xf numFmtId="0" fontId="0" fillId="0" borderId="13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0" fillId="0" borderId="12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176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justifyLastLine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 wrapText="1" justifyLastLine="1"/>
    </xf>
    <xf numFmtId="0" fontId="0" fillId="0" borderId="2" xfId="0" applyBorder="1" applyAlignment="1">
      <alignment horizontal="center" vertical="distributed" textRotation="255" wrapText="1" justifyLastLine="1"/>
    </xf>
    <xf numFmtId="0" fontId="0" fillId="0" borderId="3" xfId="0" applyBorder="1" applyAlignment="1">
      <alignment horizontal="center" vertical="distributed" textRotation="255" wrapText="1" justifyLastLine="1"/>
    </xf>
    <xf numFmtId="176" fontId="7" fillId="0" borderId="32" xfId="0" applyNumberFormat="1" applyFont="1" applyBorder="1" applyAlignment="1">
      <alignment vertical="center" wrapText="1"/>
    </xf>
    <xf numFmtId="176" fontId="7" fillId="0" borderId="20" xfId="0" applyNumberFormat="1" applyFont="1" applyBorder="1" applyAlignment="1">
      <alignment vertical="center" wrapText="1"/>
    </xf>
    <xf numFmtId="6" fontId="7" fillId="0" borderId="7" xfId="1" applyFont="1" applyBorder="1" applyAlignment="1">
      <alignment vertical="center"/>
    </xf>
    <xf numFmtId="6" fontId="7" fillId="0" borderId="5" xfId="1" applyFont="1" applyBorder="1" applyAlignment="1">
      <alignment vertical="center"/>
    </xf>
    <xf numFmtId="6" fontId="7" fillId="0" borderId="8" xfId="1" applyFont="1" applyBorder="1" applyAlignment="1">
      <alignment vertical="center"/>
    </xf>
    <xf numFmtId="6" fontId="7" fillId="0" borderId="9" xfId="1" applyFont="1" applyBorder="1" applyAlignment="1">
      <alignment vertical="center"/>
    </xf>
    <xf numFmtId="6" fontId="7" fillId="0" borderId="10" xfId="1" applyFont="1" applyBorder="1" applyAlignment="1">
      <alignment vertical="center"/>
    </xf>
    <xf numFmtId="6" fontId="7" fillId="0" borderId="11" xfId="1" applyFont="1" applyBorder="1" applyAlignment="1">
      <alignment vertical="center"/>
    </xf>
    <xf numFmtId="176" fontId="7" fillId="0" borderId="6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176" fontId="7" fillId="0" borderId="31" xfId="0" applyNumberFormat="1" applyFont="1" applyBorder="1" applyAlignment="1">
      <alignment vertical="center" wrapText="1"/>
    </xf>
    <xf numFmtId="176" fontId="7" fillId="0" borderId="22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4" xfId="0" applyNumberFormat="1" applyFont="1" applyBorder="1" applyAlignment="1">
      <alignment vertical="center" wrapText="1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3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 wrapText="1"/>
    </xf>
    <xf numFmtId="0" fontId="7" fillId="0" borderId="22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distributed" textRotation="255" justifyLastLine="1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3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distributed" justifyLastLine="1"/>
    </xf>
    <xf numFmtId="0" fontId="4" fillId="0" borderId="1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justifyLastLine="1"/>
    </xf>
    <xf numFmtId="176" fontId="7" fillId="0" borderId="6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76" fontId="7" fillId="0" borderId="37" xfId="0" applyNumberFormat="1" applyFont="1" applyBorder="1" applyAlignment="1">
      <alignment vertical="center" wrapText="1"/>
    </xf>
    <xf numFmtId="176" fontId="7" fillId="0" borderId="38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0" fillId="0" borderId="13" xfId="0" applyBorder="1" applyAlignment="1"/>
    <xf numFmtId="0" fontId="0" fillId="0" borderId="4" xfId="0" applyBorder="1" applyAlignment="1"/>
    <xf numFmtId="176" fontId="7" fillId="0" borderId="7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3" xfId="0" applyBorder="1"/>
    <xf numFmtId="0" fontId="0" fillId="0" borderId="22" xfId="0" applyBorder="1"/>
    <xf numFmtId="176" fontId="7" fillId="0" borderId="5" xfId="0" applyNumberFormat="1" applyFont="1" applyBorder="1" applyAlignment="1">
      <alignment horizontal="left" vertical="center" wrapText="1"/>
    </xf>
    <xf numFmtId="176" fontId="7" fillId="0" borderId="8" xfId="0" applyNumberFormat="1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left" vertical="center" wrapText="1"/>
    </xf>
    <xf numFmtId="176" fontId="7" fillId="0" borderId="31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0" fontId="0" fillId="0" borderId="2" xfId="0" applyBorder="1"/>
    <xf numFmtId="0" fontId="0" fillId="0" borderId="3" xfId="0" applyBorder="1"/>
    <xf numFmtId="0" fontId="4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6" fontId="7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22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76" fontId="7" fillId="0" borderId="31" xfId="0" applyNumberFormat="1" applyFont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176" fontId="7" fillId="0" borderId="32" xfId="0" applyNumberFormat="1" applyFont="1" applyBorder="1" applyAlignment="1">
      <alignment horizontal="left" vertical="center"/>
    </xf>
    <xf numFmtId="176" fontId="7" fillId="0" borderId="2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76" fontId="13" fillId="0" borderId="31" xfId="0" applyNumberFormat="1" applyFont="1" applyBorder="1" applyAlignment="1">
      <alignment vertical="center" wrapText="1"/>
    </xf>
    <xf numFmtId="176" fontId="13" fillId="0" borderId="22" xfId="0" applyNumberFormat="1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76" fontId="7" fillId="0" borderId="32" xfId="0" applyNumberFormat="1" applyFont="1" applyBorder="1" applyAlignment="1">
      <alignment horizontal="left" vertical="center" wrapText="1"/>
    </xf>
    <xf numFmtId="176" fontId="7" fillId="0" borderId="2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distributed" textRotation="255" justifyLastLine="1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distributed"/>
    </xf>
    <xf numFmtId="0" fontId="4" fillId="0" borderId="52" xfId="0" applyFont="1" applyBorder="1" applyAlignment="1">
      <alignment horizontal="center" vertical="distributed"/>
    </xf>
    <xf numFmtId="0" fontId="4" fillId="0" borderId="53" xfId="0" applyFont="1" applyBorder="1" applyAlignment="1">
      <alignment horizontal="center" vertical="distributed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31" xfId="0" applyNumberFormat="1" applyFont="1" applyBorder="1" applyAlignment="1">
      <alignment horizontal="left" vertical="center" shrinkToFit="1"/>
    </xf>
    <xf numFmtId="176" fontId="7" fillId="0" borderId="22" xfId="0" applyNumberFormat="1" applyFont="1" applyBorder="1" applyAlignment="1">
      <alignment horizontal="left" vertical="center" shrinkToFit="1"/>
    </xf>
    <xf numFmtId="0" fontId="0" fillId="0" borderId="7" xfId="0" applyFont="1" applyBorder="1" applyAlignment="1">
      <alignment horizontal="distributed" vertical="center" justifyLastLine="1"/>
    </xf>
    <xf numFmtId="0" fontId="0" fillId="0" borderId="14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0" fontId="0" fillId="0" borderId="10" xfId="0" applyFont="1" applyBorder="1" applyAlignment="1">
      <alignment horizontal="distributed" vertical="center" justifyLastLine="1"/>
    </xf>
    <xf numFmtId="0" fontId="0" fillId="0" borderId="41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center" vertical="distributed" textRotation="255" justifyLastLine="1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31" xfId="0" applyNumberFormat="1" applyFont="1" applyBorder="1" applyAlignment="1">
      <alignment vertical="center" wrapText="1"/>
    </xf>
    <xf numFmtId="0" fontId="14" fillId="0" borderId="22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6" fontId="14" fillId="0" borderId="31" xfId="0" applyNumberFormat="1" applyFont="1" applyBorder="1" applyAlignment="1">
      <alignment vertical="center" wrapText="1"/>
    </xf>
    <xf numFmtId="176" fontId="14" fillId="0" borderId="22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176" fontId="14" fillId="0" borderId="31" xfId="0" applyNumberFormat="1" applyFont="1" applyBorder="1" applyAlignment="1">
      <alignment horizontal="left" vertical="center" wrapText="1"/>
    </xf>
    <xf numFmtId="176" fontId="14" fillId="0" borderId="2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distributed" textRotation="255" justifyLastLine="1"/>
    </xf>
    <xf numFmtId="0" fontId="0" fillId="0" borderId="2" xfId="0" applyFont="1" applyBorder="1" applyAlignment="1">
      <alignment horizontal="center" vertical="distributed" textRotation="255" justifyLastLine="1"/>
    </xf>
    <xf numFmtId="0" fontId="0" fillId="0" borderId="3" xfId="0" applyFont="1" applyBorder="1" applyAlignment="1">
      <alignment horizontal="center" vertical="distributed" textRotation="255" justifyLastLine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176" fontId="14" fillId="0" borderId="37" xfId="0" applyNumberFormat="1" applyFont="1" applyBorder="1" applyAlignment="1">
      <alignment vertical="center" wrapText="1"/>
    </xf>
    <xf numFmtId="176" fontId="14" fillId="0" borderId="38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Font="1" applyBorder="1" applyAlignment="1"/>
    <xf numFmtId="0" fontId="0" fillId="0" borderId="4" xfId="0" applyFont="1" applyBorder="1" applyAlignment="1"/>
    <xf numFmtId="176" fontId="14" fillId="0" borderId="6" xfId="0" applyNumberFormat="1" applyFont="1" applyBorder="1" applyAlignment="1">
      <alignment vertical="center" wrapText="1"/>
    </xf>
    <xf numFmtId="176" fontId="14" fillId="0" borderId="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76" fontId="14" fillId="0" borderId="6" xfId="0" applyNumberFormat="1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left" vertical="center" wrapText="1"/>
    </xf>
    <xf numFmtId="176" fontId="14" fillId="0" borderId="31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176" fontId="14" fillId="0" borderId="31" xfId="0" applyNumberFormat="1" applyFont="1" applyBorder="1" applyAlignment="1">
      <alignment vertical="center" shrinkToFit="1"/>
    </xf>
    <xf numFmtId="176" fontId="14" fillId="0" borderId="22" xfId="0" applyNumberFormat="1" applyFont="1" applyBorder="1" applyAlignment="1">
      <alignment vertical="center" shrinkToFit="1"/>
    </xf>
    <xf numFmtId="176" fontId="14" fillId="0" borderId="32" xfId="0" applyNumberFormat="1" applyFont="1" applyBorder="1" applyAlignment="1">
      <alignment vertical="center" wrapText="1"/>
    </xf>
    <xf numFmtId="176" fontId="14" fillId="0" borderId="20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6" fontId="14" fillId="0" borderId="7" xfId="0" applyNumberFormat="1" applyFont="1" applyBorder="1" applyAlignment="1">
      <alignment horizontal="left" vertical="center" wrapText="1"/>
    </xf>
    <xf numFmtId="176" fontId="14" fillId="0" borderId="5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left" vertical="center" wrapText="1"/>
    </xf>
    <xf numFmtId="176" fontId="14" fillId="0" borderId="9" xfId="0" applyNumberFormat="1" applyFont="1" applyBorder="1" applyAlignment="1">
      <alignment horizontal="left" vertical="center" wrapText="1"/>
    </xf>
    <xf numFmtId="176" fontId="14" fillId="0" borderId="10" xfId="0" applyNumberFormat="1" applyFont="1" applyBorder="1" applyAlignment="1">
      <alignment horizontal="left" vertical="center" wrapText="1"/>
    </xf>
    <xf numFmtId="176" fontId="14" fillId="0" borderId="11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76" fontId="14" fillId="0" borderId="6" xfId="0" applyNumberFormat="1" applyFont="1" applyBorder="1" applyAlignment="1">
      <alignment vertical="center" shrinkToFit="1"/>
    </xf>
    <xf numFmtId="176" fontId="14" fillId="0" borderId="4" xfId="0" applyNumberFormat="1" applyFont="1" applyBorder="1" applyAlignment="1">
      <alignment vertical="center" shrinkToFit="1"/>
    </xf>
    <xf numFmtId="6" fontId="14" fillId="0" borderId="7" xfId="1" applyFont="1" applyBorder="1" applyAlignment="1">
      <alignment vertical="center"/>
    </xf>
    <xf numFmtId="6" fontId="14" fillId="0" borderId="5" xfId="1" applyFont="1" applyBorder="1" applyAlignment="1">
      <alignment vertical="center"/>
    </xf>
    <xf numFmtId="6" fontId="14" fillId="0" borderId="8" xfId="1" applyFont="1" applyBorder="1" applyAlignment="1">
      <alignment vertical="center"/>
    </xf>
    <xf numFmtId="6" fontId="14" fillId="0" borderId="9" xfId="1" applyFont="1" applyBorder="1" applyAlignment="1">
      <alignment vertical="center"/>
    </xf>
    <xf numFmtId="6" fontId="14" fillId="0" borderId="10" xfId="1" applyFont="1" applyBorder="1" applyAlignment="1">
      <alignment vertical="center"/>
    </xf>
    <xf numFmtId="6" fontId="14" fillId="0" borderId="11" xfId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76" fontId="14" fillId="0" borderId="7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distributed" justifyLastLine="1"/>
    </xf>
    <xf numFmtId="0" fontId="0" fillId="0" borderId="6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10" xfId="0" applyFont="1" applyBorder="1"/>
    <xf numFmtId="0" fontId="0" fillId="0" borderId="11" xfId="0" applyFont="1" applyBorder="1"/>
    <xf numFmtId="176" fontId="14" fillId="0" borderId="6" xfId="0" applyNumberFormat="1" applyFont="1" applyFill="1" applyBorder="1" applyAlignment="1">
      <alignment vertical="center"/>
    </xf>
    <xf numFmtId="176" fontId="14" fillId="0" borderId="4" xfId="0" applyNumberFormat="1" applyFont="1" applyFill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6" fontId="14" fillId="0" borderId="4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176" fontId="14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176" fontId="14" fillId="0" borderId="32" xfId="0" applyNumberFormat="1" applyFont="1" applyBorder="1" applyAlignment="1">
      <alignment horizontal="left" vertical="center"/>
    </xf>
    <xf numFmtId="176" fontId="14" fillId="0" borderId="20" xfId="0" applyNumberFormat="1" applyFont="1" applyBorder="1" applyAlignment="1">
      <alignment horizontal="left" vertical="center"/>
    </xf>
    <xf numFmtId="176" fontId="14" fillId="0" borderId="31" xfId="0" applyNumberFormat="1" applyFont="1" applyBorder="1" applyAlignment="1">
      <alignment horizontal="left" vertical="center" shrinkToFit="1"/>
    </xf>
    <xf numFmtId="176" fontId="14" fillId="0" borderId="22" xfId="0" applyNumberFormat="1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176" fontId="14" fillId="0" borderId="32" xfId="0" applyNumberFormat="1" applyFont="1" applyBorder="1" applyAlignment="1">
      <alignment horizontal="left" vertical="center" wrapText="1"/>
    </xf>
    <xf numFmtId="176" fontId="14" fillId="0" borderId="20" xfId="0" applyNumberFormat="1" applyFont="1" applyBorder="1" applyAlignment="1">
      <alignment horizontal="left" vertical="center" wrapText="1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0" fillId="0" borderId="2" xfId="0" applyFont="1" applyBorder="1" applyAlignment="1">
      <alignment horizontal="center" vertical="distributed" textRotation="255"/>
    </xf>
    <xf numFmtId="0" fontId="0" fillId="0" borderId="3" xfId="0" applyFont="1" applyBorder="1" applyAlignment="1">
      <alignment horizontal="center" vertical="distributed" textRotation="255"/>
    </xf>
    <xf numFmtId="176" fontId="14" fillId="0" borderId="9" xfId="0" applyNumberFormat="1" applyFont="1" applyBorder="1" applyAlignment="1">
      <alignment vertical="center" wrapText="1"/>
    </xf>
    <xf numFmtId="0" fontId="14" fillId="0" borderId="35" xfId="0" applyNumberFormat="1" applyFont="1" applyBorder="1" applyAlignment="1">
      <alignment vertical="center" wrapText="1"/>
    </xf>
    <xf numFmtId="0" fontId="14" fillId="0" borderId="28" xfId="0" applyNumberFormat="1" applyFont="1" applyBorder="1" applyAlignment="1">
      <alignment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76" fontId="14" fillId="0" borderId="35" xfId="0" applyNumberFormat="1" applyFont="1" applyBorder="1" applyAlignment="1">
      <alignment vertical="center"/>
    </xf>
    <xf numFmtId="176" fontId="14" fillId="0" borderId="28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left" vertical="center"/>
    </xf>
    <xf numFmtId="176" fontId="14" fillId="0" borderId="32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176" fontId="14" fillId="0" borderId="35" xfId="0" applyNumberFormat="1" applyFont="1" applyBorder="1" applyAlignment="1">
      <alignment vertical="center" wrapText="1"/>
    </xf>
    <xf numFmtId="176" fontId="14" fillId="0" borderId="28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176" fontId="14" fillId="0" borderId="35" xfId="0" applyNumberFormat="1" applyFont="1" applyBorder="1" applyAlignment="1">
      <alignment vertical="center" shrinkToFit="1"/>
    </xf>
    <xf numFmtId="176" fontId="14" fillId="0" borderId="28" xfId="0" applyNumberFormat="1" applyFont="1" applyBorder="1" applyAlignment="1">
      <alignment vertical="center" shrinkToFit="1"/>
    </xf>
    <xf numFmtId="0" fontId="14" fillId="0" borderId="3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 vertical="center"/>
    </xf>
    <xf numFmtId="176" fontId="14" fillId="0" borderId="31" xfId="0" applyNumberFormat="1" applyFont="1" applyFill="1" applyBorder="1" applyAlignment="1">
      <alignment vertical="center" wrapText="1"/>
    </xf>
    <xf numFmtId="176" fontId="14" fillId="0" borderId="22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176" fontId="14" fillId="0" borderId="32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35" xfId="0" applyNumberFormat="1" applyFont="1" applyBorder="1" applyAlignment="1">
      <alignment horizontal="left" vertical="center" wrapText="1"/>
    </xf>
    <xf numFmtId="176" fontId="14" fillId="0" borderId="28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8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14" fillId="0" borderId="3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8" xfId="0" applyFont="1" applyBorder="1" applyAlignment="1">
      <alignment horizontal="center" vertical="distributed" textRotation="255" justifyLastLine="1"/>
    </xf>
    <xf numFmtId="0" fontId="0" fillId="0" borderId="10" xfId="0" applyFont="1" applyBorder="1" applyAlignment="1">
      <alignment horizontal="center" vertical="distributed" textRotation="255" justifyLastLine="1"/>
    </xf>
    <xf numFmtId="0" fontId="0" fillId="0" borderId="6" xfId="0" applyFont="1" applyBorder="1" applyAlignment="1">
      <alignment horizontal="center" vertical="distributed" textRotation="255" justifyLastLine="1"/>
    </xf>
    <xf numFmtId="0" fontId="0" fillId="0" borderId="1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14" fillId="0" borderId="35" xfId="0" applyNumberFormat="1" applyFont="1" applyBorder="1" applyAlignment="1">
      <alignment horizontal="left" vertical="top" wrapText="1"/>
    </xf>
    <xf numFmtId="176" fontId="14" fillId="0" borderId="28" xfId="0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9525</xdr:rowOff>
    </xdr:from>
    <xdr:to>
      <xdr:col>10</xdr:col>
      <xdr:colOff>219075</xdr:colOff>
      <xdr:row>0</xdr:row>
      <xdr:rowOff>314325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029450" y="9525"/>
          <a:ext cx="809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明朝"/>
              <a:ea typeface="ＭＳ 明朝"/>
            </a:rPr>
            <a:t>資料５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9525</xdr:rowOff>
    </xdr:from>
    <xdr:to>
      <xdr:col>10</xdr:col>
      <xdr:colOff>219075</xdr:colOff>
      <xdr:row>0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29450" y="9525"/>
          <a:ext cx="809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明朝"/>
              <a:ea typeface="ＭＳ 明朝"/>
            </a:rPr>
            <a:t>資料３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0</xdr:row>
      <xdr:rowOff>9525</xdr:rowOff>
    </xdr:from>
    <xdr:to>
      <xdr:col>9</xdr:col>
      <xdr:colOff>1162051</xdr:colOff>
      <xdr:row>0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29426" y="9525"/>
          <a:ext cx="9715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800" b="0" i="0" strike="noStrike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  <a:p>
          <a:pPr algn="ctr" rtl="0">
            <a:defRPr sz="1000"/>
          </a:pPr>
          <a:endParaRPr lang="ja-JP" altLang="en-US" sz="1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0</xdr:row>
      <xdr:rowOff>9525</xdr:rowOff>
    </xdr:from>
    <xdr:to>
      <xdr:col>9</xdr:col>
      <xdr:colOff>1162051</xdr:colOff>
      <xdr:row>0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29426" y="9525"/>
          <a:ext cx="9715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800" b="0" i="0" strike="noStrike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  <a:p>
          <a:pPr algn="ctr" rtl="0">
            <a:defRPr sz="1000"/>
          </a:pPr>
          <a:endParaRPr lang="ja-JP" altLang="en-US" sz="1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47625</xdr:rowOff>
    </xdr:from>
    <xdr:to>
      <xdr:col>9</xdr:col>
      <xdr:colOff>1104900</xdr:colOff>
      <xdr:row>1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6962775" y="47625"/>
          <a:ext cx="781050" cy="4095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600"/>
            <a:t>資料２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47625</xdr:rowOff>
    </xdr:from>
    <xdr:to>
      <xdr:col>9</xdr:col>
      <xdr:colOff>1104900</xdr:colOff>
      <xdr:row>1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6962775" y="47625"/>
          <a:ext cx="781050" cy="4095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600"/>
            <a:t>資料２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345017</xdr:colOff>
      <xdr:row>0</xdr:row>
      <xdr:rowOff>53826</xdr:rowOff>
    </xdr:from>
    <xdr:ext cx="781050" cy="359073"/>
    <xdr:sp macro="" textlink="">
      <xdr:nvSpPr>
        <xdr:cNvPr id="2" name="テキスト ボックス 1"/>
        <xdr:cNvSpPr txBox="1"/>
      </xdr:nvSpPr>
      <xdr:spPr>
        <a:xfrm>
          <a:off x="7012517" y="53826"/>
          <a:ext cx="781050" cy="359073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600"/>
            <a:t>資料２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345017</xdr:colOff>
      <xdr:row>0</xdr:row>
      <xdr:rowOff>96164</xdr:rowOff>
    </xdr:from>
    <xdr:ext cx="781050" cy="359073"/>
    <xdr:sp macro="" textlink="">
      <xdr:nvSpPr>
        <xdr:cNvPr id="2" name="テキスト ボックス 1"/>
        <xdr:cNvSpPr txBox="1"/>
      </xdr:nvSpPr>
      <xdr:spPr>
        <a:xfrm>
          <a:off x="7351184" y="96164"/>
          <a:ext cx="781050" cy="359073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600"/>
            <a:t>資料３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sqref="A1:J1"/>
    </sheetView>
  </sheetViews>
  <sheetFormatPr defaultRowHeight="15" customHeight="1" x14ac:dyDescent="0.15"/>
  <cols>
    <col min="1" max="3" width="2.75" style="1" customWidth="1"/>
    <col min="4" max="4" width="15.625" style="1" customWidth="1"/>
    <col min="5" max="7" width="10.625" style="1" customWidth="1"/>
    <col min="8" max="8" width="8.625" style="1" customWidth="1"/>
    <col min="9" max="9" width="14.875" style="1" customWidth="1"/>
    <col min="10" max="10" width="15.875" style="6" customWidth="1"/>
    <col min="11" max="16384" width="9" style="1"/>
  </cols>
  <sheetData>
    <row r="1" spans="1:10" ht="21" x14ac:dyDescent="0.15">
      <c r="A1" s="553" t="s">
        <v>130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ht="21" x14ac:dyDescent="0.15">
      <c r="A2" s="553" t="s">
        <v>131</v>
      </c>
      <c r="B2" s="553"/>
      <c r="C2" s="553"/>
      <c r="D2" s="553"/>
      <c r="E2" s="553"/>
      <c r="F2" s="553"/>
      <c r="G2" s="553"/>
      <c r="H2" s="553"/>
      <c r="I2" s="553"/>
      <c r="J2" s="553"/>
    </row>
    <row r="4" spans="1:10" ht="15" customHeight="1" x14ac:dyDescent="0.15">
      <c r="A4" s="1" t="s">
        <v>129</v>
      </c>
    </row>
    <row r="5" spans="1:10" ht="15" customHeight="1" x14ac:dyDescent="0.15">
      <c r="A5" s="593" t="s">
        <v>1</v>
      </c>
      <c r="B5" s="593"/>
      <c r="C5" s="593"/>
      <c r="D5" s="593"/>
      <c r="E5" s="592" t="s">
        <v>12</v>
      </c>
      <c r="F5" s="592" t="s">
        <v>14</v>
      </c>
      <c r="G5" s="593" t="s">
        <v>16</v>
      </c>
      <c r="H5" s="593"/>
      <c r="I5" s="558" t="s">
        <v>20</v>
      </c>
      <c r="J5" s="559"/>
    </row>
    <row r="6" spans="1:10" ht="15" customHeight="1" x14ac:dyDescent="0.15">
      <c r="A6" s="593"/>
      <c r="B6" s="593"/>
      <c r="C6" s="593"/>
      <c r="D6" s="593"/>
      <c r="E6" s="592"/>
      <c r="F6" s="592"/>
      <c r="G6" s="2" t="s">
        <v>18</v>
      </c>
      <c r="H6" s="2" t="s">
        <v>81</v>
      </c>
      <c r="I6" s="560"/>
      <c r="J6" s="561"/>
    </row>
    <row r="7" spans="1:10" ht="15" customHeight="1" x14ac:dyDescent="0.15">
      <c r="A7" s="570" t="s">
        <v>2</v>
      </c>
      <c r="B7" s="570" t="s">
        <v>3</v>
      </c>
      <c r="C7" s="577" t="s">
        <v>4</v>
      </c>
      <c r="D7" s="578"/>
      <c r="E7" s="8">
        <v>4214307</v>
      </c>
      <c r="F7" s="8">
        <v>4091493</v>
      </c>
      <c r="G7" s="8">
        <f>E7-F7</f>
        <v>122814</v>
      </c>
      <c r="H7" s="9">
        <f>G7/F7</f>
        <v>3.0016915585582084E-2</v>
      </c>
      <c r="I7" s="13"/>
      <c r="J7" s="15"/>
    </row>
    <row r="8" spans="1:10" ht="42.75" x14ac:dyDescent="0.15">
      <c r="A8" s="570"/>
      <c r="B8" s="570"/>
      <c r="C8" s="4"/>
      <c r="D8" s="3" t="s">
        <v>5</v>
      </c>
      <c r="E8" s="8">
        <v>3931999</v>
      </c>
      <c r="F8" s="8">
        <v>3803553</v>
      </c>
      <c r="G8" s="8">
        <f t="shared" ref="G8:G55" si="0">E8-F8</f>
        <v>128446</v>
      </c>
      <c r="H8" s="9">
        <f t="shared" ref="H8:H55" si="1">G8/F8</f>
        <v>3.3770003993634376E-2</v>
      </c>
      <c r="I8" s="14" t="s">
        <v>53</v>
      </c>
      <c r="J8" s="16" t="s">
        <v>52</v>
      </c>
    </row>
    <row r="9" spans="1:10" ht="42.75" x14ac:dyDescent="0.15">
      <c r="A9" s="570"/>
      <c r="B9" s="570"/>
      <c r="C9" s="5"/>
      <c r="D9" s="3" t="s">
        <v>6</v>
      </c>
      <c r="E9" s="8">
        <v>282308</v>
      </c>
      <c r="F9" s="8">
        <v>287940</v>
      </c>
      <c r="G9" s="8">
        <f t="shared" si="0"/>
        <v>-5632</v>
      </c>
      <c r="H9" s="9">
        <f t="shared" si="1"/>
        <v>-1.9559630478571923E-2</v>
      </c>
      <c r="I9" s="14" t="s">
        <v>53</v>
      </c>
      <c r="J9" s="16" t="s">
        <v>54</v>
      </c>
    </row>
    <row r="10" spans="1:10" ht="15" customHeight="1" x14ac:dyDescent="0.15">
      <c r="A10" s="570"/>
      <c r="B10" s="570"/>
      <c r="C10" s="577" t="s">
        <v>7</v>
      </c>
      <c r="D10" s="578"/>
      <c r="E10" s="8">
        <v>259223</v>
      </c>
      <c r="F10" s="8">
        <v>215274</v>
      </c>
      <c r="G10" s="8">
        <f t="shared" si="0"/>
        <v>43949</v>
      </c>
      <c r="H10" s="9">
        <f t="shared" si="1"/>
        <v>0.20415377611787769</v>
      </c>
      <c r="I10" s="13"/>
      <c r="J10" s="15"/>
    </row>
    <row r="11" spans="1:10" ht="28.5" x14ac:dyDescent="0.15">
      <c r="A11" s="570"/>
      <c r="B11" s="570"/>
      <c r="C11" s="4"/>
      <c r="D11" s="3" t="s">
        <v>8</v>
      </c>
      <c r="E11" s="8">
        <v>247983</v>
      </c>
      <c r="F11" s="8">
        <v>209700</v>
      </c>
      <c r="G11" s="8">
        <f t="shared" si="0"/>
        <v>38283</v>
      </c>
      <c r="H11" s="9">
        <f t="shared" si="1"/>
        <v>0.18256080114449214</v>
      </c>
      <c r="I11" s="14" t="s">
        <v>51</v>
      </c>
      <c r="J11" s="16" t="s">
        <v>55</v>
      </c>
    </row>
    <row r="12" spans="1:10" ht="28.5" x14ac:dyDescent="0.15">
      <c r="A12" s="570"/>
      <c r="B12" s="570"/>
      <c r="C12" s="5"/>
      <c r="D12" s="3" t="s">
        <v>9</v>
      </c>
      <c r="E12" s="8">
        <v>11240</v>
      </c>
      <c r="F12" s="8">
        <v>5574</v>
      </c>
      <c r="G12" s="8">
        <f t="shared" si="0"/>
        <v>5666</v>
      </c>
      <c r="H12" s="9">
        <f t="shared" si="1"/>
        <v>1.0165052027269466</v>
      </c>
      <c r="I12" s="14" t="s">
        <v>51</v>
      </c>
      <c r="J12" s="16" t="s">
        <v>56</v>
      </c>
    </row>
    <row r="13" spans="1:10" ht="15" customHeight="1" x14ac:dyDescent="0.15">
      <c r="A13" s="570"/>
      <c r="B13" s="570"/>
      <c r="C13" s="571" t="s">
        <v>10</v>
      </c>
      <c r="D13" s="571"/>
      <c r="E13" s="8">
        <v>4473530</v>
      </c>
      <c r="F13" s="8">
        <v>4306767</v>
      </c>
      <c r="G13" s="8">
        <f t="shared" si="0"/>
        <v>166763</v>
      </c>
      <c r="H13" s="9">
        <f t="shared" si="1"/>
        <v>3.8721156728469409E-2</v>
      </c>
      <c r="I13" s="13"/>
      <c r="J13" s="15"/>
    </row>
    <row r="14" spans="1:10" ht="15" customHeight="1" x14ac:dyDescent="0.15">
      <c r="A14" s="570"/>
      <c r="B14" s="570" t="s">
        <v>21</v>
      </c>
      <c r="C14" s="577" t="s">
        <v>4</v>
      </c>
      <c r="D14" s="578"/>
      <c r="E14" s="8">
        <v>632959</v>
      </c>
      <c r="F14" s="8">
        <v>555278</v>
      </c>
      <c r="G14" s="8">
        <f t="shared" si="0"/>
        <v>77681</v>
      </c>
      <c r="H14" s="9">
        <f t="shared" si="1"/>
        <v>0.13989569188766707</v>
      </c>
      <c r="I14" s="13"/>
      <c r="J14" s="15"/>
    </row>
    <row r="15" spans="1:10" ht="42.75" x14ac:dyDescent="0.15">
      <c r="A15" s="570"/>
      <c r="B15" s="570"/>
      <c r="C15" s="4"/>
      <c r="D15" s="3" t="s">
        <v>5</v>
      </c>
      <c r="E15" s="8">
        <v>582493</v>
      </c>
      <c r="F15" s="8">
        <v>513365</v>
      </c>
      <c r="G15" s="8">
        <f t="shared" si="0"/>
        <v>69128</v>
      </c>
      <c r="H15" s="9">
        <f t="shared" si="1"/>
        <v>0.13465662832487607</v>
      </c>
      <c r="I15" s="14" t="s">
        <v>53</v>
      </c>
      <c r="J15" s="16" t="s">
        <v>57</v>
      </c>
    </row>
    <row r="16" spans="1:10" ht="42.75" x14ac:dyDescent="0.15">
      <c r="A16" s="570"/>
      <c r="B16" s="570"/>
      <c r="C16" s="5"/>
      <c r="D16" s="3" t="s">
        <v>6</v>
      </c>
      <c r="E16" s="8">
        <v>50466</v>
      </c>
      <c r="F16" s="8">
        <v>41913</v>
      </c>
      <c r="G16" s="8">
        <f t="shared" si="0"/>
        <v>8553</v>
      </c>
      <c r="H16" s="9">
        <f t="shared" si="1"/>
        <v>0.20406556438336554</v>
      </c>
      <c r="I16" s="14" t="s">
        <v>53</v>
      </c>
      <c r="J16" s="16" t="s">
        <v>58</v>
      </c>
    </row>
    <row r="17" spans="1:10" ht="15" customHeight="1" x14ac:dyDescent="0.15">
      <c r="A17" s="570"/>
      <c r="B17" s="570"/>
      <c r="C17" s="577" t="s">
        <v>7</v>
      </c>
      <c r="D17" s="578"/>
      <c r="E17" s="8">
        <v>2686</v>
      </c>
      <c r="F17" s="8">
        <v>3384</v>
      </c>
      <c r="G17" s="8">
        <f t="shared" si="0"/>
        <v>-698</v>
      </c>
      <c r="H17" s="9">
        <f t="shared" si="1"/>
        <v>-0.20626477541371158</v>
      </c>
      <c r="I17" s="13"/>
      <c r="J17" s="15"/>
    </row>
    <row r="18" spans="1:10" ht="28.5" x14ac:dyDescent="0.15">
      <c r="A18" s="570"/>
      <c r="B18" s="570"/>
      <c r="C18" s="4"/>
      <c r="D18" s="3" t="s">
        <v>8</v>
      </c>
      <c r="E18" s="8">
        <v>2591</v>
      </c>
      <c r="F18" s="8">
        <v>3311</v>
      </c>
      <c r="G18" s="8">
        <f t="shared" si="0"/>
        <v>-720</v>
      </c>
      <c r="H18" s="9">
        <f t="shared" si="1"/>
        <v>-0.21745696164300815</v>
      </c>
      <c r="I18" s="14" t="s">
        <v>51</v>
      </c>
      <c r="J18" s="16" t="s">
        <v>59</v>
      </c>
    </row>
    <row r="19" spans="1:10" ht="28.5" x14ac:dyDescent="0.15">
      <c r="A19" s="570"/>
      <c r="B19" s="570"/>
      <c r="C19" s="5"/>
      <c r="D19" s="3" t="s">
        <v>9</v>
      </c>
      <c r="E19" s="8">
        <v>95</v>
      </c>
      <c r="F19" s="8">
        <v>73</v>
      </c>
      <c r="G19" s="8">
        <f t="shared" si="0"/>
        <v>22</v>
      </c>
      <c r="H19" s="9">
        <f t="shared" si="1"/>
        <v>0.30136986301369861</v>
      </c>
      <c r="I19" s="14" t="s">
        <v>51</v>
      </c>
      <c r="J19" s="16" t="s">
        <v>60</v>
      </c>
    </row>
    <row r="20" spans="1:10" ht="15" customHeight="1" x14ac:dyDescent="0.15">
      <c r="A20" s="570"/>
      <c r="B20" s="570"/>
      <c r="C20" s="571" t="s">
        <v>10</v>
      </c>
      <c r="D20" s="571"/>
      <c r="E20" s="8">
        <v>635645</v>
      </c>
      <c r="F20" s="8">
        <v>558662</v>
      </c>
      <c r="G20" s="8">
        <f t="shared" si="0"/>
        <v>76983</v>
      </c>
      <c r="H20" s="9">
        <f t="shared" si="1"/>
        <v>0.13779888376155885</v>
      </c>
      <c r="I20" s="13"/>
      <c r="J20" s="15"/>
    </row>
    <row r="21" spans="1:10" ht="15" customHeight="1" x14ac:dyDescent="0.15">
      <c r="A21" s="570"/>
      <c r="B21" s="562" t="s">
        <v>10</v>
      </c>
      <c r="C21" s="563"/>
      <c r="D21" s="564"/>
      <c r="E21" s="8">
        <v>5109175</v>
      </c>
      <c r="F21" s="8">
        <v>4865429</v>
      </c>
      <c r="G21" s="8">
        <f t="shared" si="0"/>
        <v>243746</v>
      </c>
      <c r="H21" s="9">
        <f t="shared" si="1"/>
        <v>5.0097535078612802E-2</v>
      </c>
      <c r="I21" s="13"/>
      <c r="J21" s="15"/>
    </row>
    <row r="22" spans="1:10" ht="15" customHeight="1" x14ac:dyDescent="0.15">
      <c r="A22" s="568" t="s">
        <v>22</v>
      </c>
      <c r="B22" s="568"/>
      <c r="C22" s="568"/>
      <c r="D22" s="568"/>
      <c r="E22" s="8">
        <v>1</v>
      </c>
      <c r="F22" s="8">
        <v>1</v>
      </c>
      <c r="G22" s="8">
        <f t="shared" si="0"/>
        <v>0</v>
      </c>
      <c r="H22" s="32">
        <f t="shared" si="1"/>
        <v>0</v>
      </c>
      <c r="I22" s="13" t="s">
        <v>22</v>
      </c>
      <c r="J22" s="15"/>
    </row>
    <row r="23" spans="1:10" ht="15" customHeight="1" x14ac:dyDescent="0.15">
      <c r="A23" s="568" t="s">
        <v>23</v>
      </c>
      <c r="B23" s="568"/>
      <c r="C23" s="568"/>
      <c r="D23" s="568"/>
      <c r="E23" s="8">
        <v>1</v>
      </c>
      <c r="F23" s="8">
        <v>1</v>
      </c>
      <c r="G23" s="8">
        <f t="shared" si="0"/>
        <v>0</v>
      </c>
      <c r="H23" s="32">
        <f t="shared" si="1"/>
        <v>0</v>
      </c>
      <c r="I23" s="13" t="s">
        <v>61</v>
      </c>
      <c r="J23" s="15"/>
    </row>
    <row r="24" spans="1:10" ht="15" customHeight="1" x14ac:dyDescent="0.15">
      <c r="A24" s="570" t="s">
        <v>24</v>
      </c>
      <c r="B24" s="568" t="s">
        <v>25</v>
      </c>
      <c r="C24" s="568"/>
      <c r="D24" s="568"/>
      <c r="E24" s="8">
        <v>1499</v>
      </c>
      <c r="F24" s="8">
        <v>1536</v>
      </c>
      <c r="G24" s="8">
        <f t="shared" si="0"/>
        <v>-37</v>
      </c>
      <c r="H24" s="9">
        <f t="shared" si="1"/>
        <v>-2.4088541666666668E-2</v>
      </c>
      <c r="I24" s="13"/>
      <c r="J24" s="15"/>
    </row>
    <row r="25" spans="1:10" ht="15" customHeight="1" x14ac:dyDescent="0.15">
      <c r="A25" s="570"/>
      <c r="B25" s="569" t="s">
        <v>26</v>
      </c>
      <c r="C25" s="568"/>
      <c r="D25" s="568"/>
      <c r="E25" s="8">
        <v>4417868</v>
      </c>
      <c r="F25" s="8">
        <v>4329694</v>
      </c>
      <c r="G25" s="8">
        <f t="shared" si="0"/>
        <v>88174</v>
      </c>
      <c r="H25" s="9">
        <f t="shared" si="1"/>
        <v>2.0364949578422862E-2</v>
      </c>
      <c r="I25" s="13"/>
      <c r="J25" s="15"/>
    </row>
    <row r="26" spans="1:10" ht="28.5" x14ac:dyDescent="0.15">
      <c r="A26" s="570"/>
      <c r="B26" s="4"/>
      <c r="C26" s="591" t="s">
        <v>28</v>
      </c>
      <c r="D26" s="591"/>
      <c r="E26" s="8">
        <v>2360631</v>
      </c>
      <c r="F26" s="8">
        <v>2566900</v>
      </c>
      <c r="G26" s="8">
        <f t="shared" si="0"/>
        <v>-206269</v>
      </c>
      <c r="H26" s="9">
        <f t="shared" si="1"/>
        <v>-8.035724025088628E-2</v>
      </c>
      <c r="I26" s="14" t="s">
        <v>62</v>
      </c>
      <c r="J26" s="16" t="s">
        <v>63</v>
      </c>
    </row>
    <row r="27" spans="1:10" ht="28.5" x14ac:dyDescent="0.15">
      <c r="A27" s="570"/>
      <c r="B27" s="4"/>
      <c r="C27" s="591" t="s">
        <v>27</v>
      </c>
      <c r="D27" s="591"/>
      <c r="E27" s="8">
        <v>286637</v>
      </c>
      <c r="F27" s="8">
        <v>278051</v>
      </c>
      <c r="G27" s="8">
        <f t="shared" si="0"/>
        <v>8586</v>
      </c>
      <c r="H27" s="9">
        <f t="shared" si="1"/>
        <v>3.0879227192133818E-2</v>
      </c>
      <c r="I27" s="14" t="s">
        <v>62</v>
      </c>
      <c r="J27" s="16" t="s">
        <v>64</v>
      </c>
    </row>
    <row r="28" spans="1:10" ht="28.5" x14ac:dyDescent="0.15">
      <c r="A28" s="570"/>
      <c r="B28" s="5"/>
      <c r="C28" s="568" t="s">
        <v>29</v>
      </c>
      <c r="D28" s="568"/>
      <c r="E28" s="8">
        <v>1770600</v>
      </c>
      <c r="F28" s="8">
        <v>1484743</v>
      </c>
      <c r="G28" s="8">
        <f t="shared" si="0"/>
        <v>285857</v>
      </c>
      <c r="H28" s="9">
        <f t="shared" si="1"/>
        <v>0.19252961623661469</v>
      </c>
      <c r="I28" s="14" t="s">
        <v>62</v>
      </c>
      <c r="J28" s="16" t="s">
        <v>65</v>
      </c>
    </row>
    <row r="29" spans="1:10" ht="15" customHeight="1" x14ac:dyDescent="0.15">
      <c r="A29" s="570"/>
      <c r="B29" s="565" t="s">
        <v>30</v>
      </c>
      <c r="C29" s="566"/>
      <c r="D29" s="567"/>
      <c r="E29" s="8">
        <v>1</v>
      </c>
      <c r="F29" s="8">
        <v>1</v>
      </c>
      <c r="G29" s="8">
        <f t="shared" si="0"/>
        <v>0</v>
      </c>
      <c r="H29" s="32">
        <f t="shared" si="1"/>
        <v>0</v>
      </c>
      <c r="I29" s="13"/>
      <c r="J29" s="15"/>
    </row>
    <row r="30" spans="1:10" ht="15" customHeight="1" x14ac:dyDescent="0.15">
      <c r="A30" s="570"/>
      <c r="B30" s="562" t="s">
        <v>31</v>
      </c>
      <c r="C30" s="563"/>
      <c r="D30" s="564"/>
      <c r="E30" s="8">
        <v>4419368</v>
      </c>
      <c r="F30" s="8">
        <v>4331231</v>
      </c>
      <c r="G30" s="8">
        <f t="shared" si="0"/>
        <v>88137</v>
      </c>
      <c r="H30" s="9">
        <f t="shared" si="1"/>
        <v>2.0349180175335834E-2</v>
      </c>
      <c r="I30" s="13"/>
      <c r="J30" s="15"/>
    </row>
    <row r="31" spans="1:10" ht="15" customHeight="1" x14ac:dyDescent="0.15">
      <c r="A31" s="569" t="s">
        <v>32</v>
      </c>
      <c r="B31" s="568"/>
      <c r="C31" s="568"/>
      <c r="D31" s="568"/>
      <c r="E31" s="8">
        <v>1509759</v>
      </c>
      <c r="F31" s="8">
        <v>1566917</v>
      </c>
      <c r="G31" s="8">
        <f t="shared" si="0"/>
        <v>-57158</v>
      </c>
      <c r="H31" s="9">
        <f t="shared" si="1"/>
        <v>-3.6478001068339934E-2</v>
      </c>
      <c r="I31" s="579" t="s">
        <v>66</v>
      </c>
      <c r="J31" s="580"/>
    </row>
    <row r="32" spans="1:10" ht="15" customHeight="1" x14ac:dyDescent="0.15">
      <c r="A32" s="4"/>
      <c r="B32" s="568" t="s">
        <v>5</v>
      </c>
      <c r="C32" s="568"/>
      <c r="D32" s="568"/>
      <c r="E32" s="8">
        <v>1509106</v>
      </c>
      <c r="F32" s="8">
        <v>1566294</v>
      </c>
      <c r="G32" s="8">
        <f t="shared" si="0"/>
        <v>-57188</v>
      </c>
      <c r="H32" s="9">
        <f t="shared" si="1"/>
        <v>-3.6511663838334311E-2</v>
      </c>
      <c r="I32" s="581"/>
      <c r="J32" s="582"/>
    </row>
    <row r="33" spans="1:10" ht="15" customHeight="1" x14ac:dyDescent="0.15">
      <c r="A33" s="5"/>
      <c r="B33" s="568" t="s">
        <v>132</v>
      </c>
      <c r="C33" s="568"/>
      <c r="D33" s="568"/>
      <c r="E33" s="8">
        <v>653</v>
      </c>
      <c r="F33" s="8">
        <v>623</v>
      </c>
      <c r="G33" s="8">
        <f t="shared" si="0"/>
        <v>30</v>
      </c>
      <c r="H33" s="9">
        <f t="shared" si="1"/>
        <v>4.8154093097913325E-2</v>
      </c>
      <c r="I33" s="583"/>
      <c r="J33" s="584"/>
    </row>
    <row r="34" spans="1:10" ht="15" customHeight="1" x14ac:dyDescent="0.15">
      <c r="A34" s="568" t="s">
        <v>33</v>
      </c>
      <c r="B34" s="568"/>
      <c r="C34" s="568"/>
      <c r="D34" s="568"/>
      <c r="E34" s="8">
        <v>328804</v>
      </c>
      <c r="F34" s="8">
        <v>349427</v>
      </c>
      <c r="G34" s="8">
        <f t="shared" si="0"/>
        <v>-20623</v>
      </c>
      <c r="H34" s="9">
        <f t="shared" si="1"/>
        <v>-5.9019480463730623E-2</v>
      </c>
      <c r="I34" s="13" t="s">
        <v>67</v>
      </c>
      <c r="J34" s="15"/>
    </row>
    <row r="35" spans="1:10" ht="15" customHeight="1" x14ac:dyDescent="0.15">
      <c r="A35" s="568" t="s">
        <v>34</v>
      </c>
      <c r="B35" s="568"/>
      <c r="C35" s="568"/>
      <c r="D35" s="568"/>
      <c r="E35" s="8">
        <v>0</v>
      </c>
      <c r="F35" s="8">
        <v>10425</v>
      </c>
      <c r="G35" s="8">
        <f t="shared" si="0"/>
        <v>-10425</v>
      </c>
      <c r="H35" s="32">
        <f t="shared" si="1"/>
        <v>-1</v>
      </c>
      <c r="I35" s="1" t="s">
        <v>69</v>
      </c>
      <c r="J35" s="15"/>
    </row>
    <row r="36" spans="1:10" ht="15" customHeight="1" x14ac:dyDescent="0.15">
      <c r="A36" s="568" t="s">
        <v>35</v>
      </c>
      <c r="B36" s="568"/>
      <c r="C36" s="568"/>
      <c r="D36" s="568"/>
      <c r="E36" s="8">
        <v>179447</v>
      </c>
      <c r="F36" s="8">
        <v>186276</v>
      </c>
      <c r="G36" s="8">
        <f t="shared" si="0"/>
        <v>-6829</v>
      </c>
      <c r="H36" s="9">
        <f t="shared" si="1"/>
        <v>-3.6660654083188388E-2</v>
      </c>
      <c r="I36" s="13" t="s">
        <v>68</v>
      </c>
      <c r="J36" s="15"/>
    </row>
    <row r="37" spans="1:10" ht="15" customHeight="1" x14ac:dyDescent="0.15">
      <c r="A37" s="568" t="s">
        <v>50</v>
      </c>
      <c r="B37" s="568"/>
      <c r="C37" s="568"/>
      <c r="D37" s="568"/>
      <c r="E37" s="8">
        <v>5</v>
      </c>
      <c r="F37" s="8">
        <v>19</v>
      </c>
      <c r="G37" s="8">
        <f t="shared" si="0"/>
        <v>-14</v>
      </c>
      <c r="H37" s="9">
        <f t="shared" si="1"/>
        <v>-0.73684210526315785</v>
      </c>
      <c r="I37" s="13" t="s">
        <v>70</v>
      </c>
      <c r="J37" s="15"/>
    </row>
    <row r="38" spans="1:10" ht="15" customHeight="1" x14ac:dyDescent="0.15">
      <c r="A38" s="570" t="s">
        <v>36</v>
      </c>
      <c r="B38" s="569" t="s">
        <v>37</v>
      </c>
      <c r="C38" s="568"/>
      <c r="D38" s="568"/>
      <c r="E38" s="8">
        <v>230135</v>
      </c>
      <c r="F38" s="8">
        <v>212446</v>
      </c>
      <c r="G38" s="8">
        <f t="shared" si="0"/>
        <v>17689</v>
      </c>
      <c r="H38" s="9">
        <f t="shared" si="1"/>
        <v>8.3263511668847615E-2</v>
      </c>
      <c r="I38" s="585" t="s">
        <v>71</v>
      </c>
      <c r="J38" s="586"/>
    </row>
    <row r="39" spans="1:10" ht="15" customHeight="1" x14ac:dyDescent="0.15">
      <c r="A39" s="570"/>
      <c r="B39" s="4"/>
      <c r="C39" s="568" t="s">
        <v>5</v>
      </c>
      <c r="D39" s="568"/>
      <c r="E39" s="8">
        <v>216599</v>
      </c>
      <c r="F39" s="8">
        <v>201005</v>
      </c>
      <c r="G39" s="8">
        <f t="shared" si="0"/>
        <v>15594</v>
      </c>
      <c r="H39" s="9">
        <f t="shared" si="1"/>
        <v>7.7580159697519968E-2</v>
      </c>
      <c r="I39" s="587"/>
      <c r="J39" s="588"/>
    </row>
    <row r="40" spans="1:10" ht="15" customHeight="1" x14ac:dyDescent="0.15">
      <c r="A40" s="570"/>
      <c r="B40" s="5"/>
      <c r="C40" s="568" t="s">
        <v>132</v>
      </c>
      <c r="D40" s="568"/>
      <c r="E40" s="8">
        <v>13536</v>
      </c>
      <c r="F40" s="8">
        <v>11441</v>
      </c>
      <c r="G40" s="8">
        <f t="shared" si="0"/>
        <v>2095</v>
      </c>
      <c r="H40" s="9">
        <f t="shared" si="1"/>
        <v>0.18311336421641464</v>
      </c>
      <c r="I40" s="589"/>
      <c r="J40" s="590"/>
    </row>
    <row r="41" spans="1:10" ht="30" customHeight="1" x14ac:dyDescent="0.15">
      <c r="A41" s="570"/>
      <c r="B41" s="568" t="s">
        <v>38</v>
      </c>
      <c r="C41" s="568"/>
      <c r="D41" s="568"/>
      <c r="E41" s="8">
        <v>334788</v>
      </c>
      <c r="F41" s="8">
        <v>304001</v>
      </c>
      <c r="G41" s="8">
        <f t="shared" si="0"/>
        <v>30787</v>
      </c>
      <c r="H41" s="9">
        <f t="shared" si="1"/>
        <v>0.10127269318193033</v>
      </c>
      <c r="I41" s="554" t="s">
        <v>72</v>
      </c>
      <c r="J41" s="555"/>
    </row>
    <row r="42" spans="1:10" ht="30" customHeight="1" x14ac:dyDescent="0.15">
      <c r="A42" s="570"/>
      <c r="B42" s="568" t="s">
        <v>39</v>
      </c>
      <c r="C42" s="568"/>
      <c r="D42" s="568"/>
      <c r="E42" s="8">
        <v>75000</v>
      </c>
      <c r="F42" s="8">
        <v>80000</v>
      </c>
      <c r="G42" s="8">
        <f t="shared" si="0"/>
        <v>-5000</v>
      </c>
      <c r="H42" s="9">
        <f t="shared" si="1"/>
        <v>-6.25E-2</v>
      </c>
      <c r="I42" s="556" t="s">
        <v>73</v>
      </c>
      <c r="J42" s="557"/>
    </row>
    <row r="43" spans="1:10" ht="28.5" customHeight="1" x14ac:dyDescent="0.15">
      <c r="A43" s="570"/>
      <c r="B43" s="568" t="s">
        <v>40</v>
      </c>
      <c r="C43" s="568"/>
      <c r="D43" s="568"/>
      <c r="E43" s="8">
        <v>35651</v>
      </c>
      <c r="F43" s="8">
        <v>21654</v>
      </c>
      <c r="G43" s="8">
        <f t="shared" si="0"/>
        <v>13997</v>
      </c>
      <c r="H43" s="9">
        <f t="shared" si="1"/>
        <v>0.64639327606908659</v>
      </c>
      <c r="I43" s="556" t="s">
        <v>74</v>
      </c>
      <c r="J43" s="572"/>
    </row>
    <row r="44" spans="1:10" ht="15" customHeight="1" x14ac:dyDescent="0.15">
      <c r="A44" s="570"/>
      <c r="B44" s="569" t="s">
        <v>41</v>
      </c>
      <c r="C44" s="568"/>
      <c r="D44" s="568"/>
      <c r="E44" s="8">
        <v>2137420</v>
      </c>
      <c r="F44" s="8">
        <v>2094295</v>
      </c>
      <c r="G44" s="8">
        <f t="shared" si="0"/>
        <v>43125</v>
      </c>
      <c r="H44" s="9">
        <f t="shared" si="1"/>
        <v>2.0591654948323899E-2</v>
      </c>
      <c r="I44" s="17" t="s">
        <v>75</v>
      </c>
      <c r="J44" s="18"/>
    </row>
    <row r="45" spans="1:10" ht="15" customHeight="1" x14ac:dyDescent="0.15">
      <c r="A45" s="570"/>
      <c r="B45" s="4"/>
      <c r="C45" s="568" t="s">
        <v>5</v>
      </c>
      <c r="D45" s="568"/>
      <c r="E45" s="8">
        <v>2065761</v>
      </c>
      <c r="F45" s="8">
        <v>2024782</v>
      </c>
      <c r="G45" s="8">
        <f t="shared" si="0"/>
        <v>40979</v>
      </c>
      <c r="H45" s="9">
        <f t="shared" si="1"/>
        <v>2.0238721995750653E-2</v>
      </c>
      <c r="I45" s="19"/>
      <c r="J45" s="20"/>
    </row>
    <row r="46" spans="1:10" ht="15" customHeight="1" x14ac:dyDescent="0.15">
      <c r="A46" s="570"/>
      <c r="B46" s="5"/>
      <c r="C46" s="568" t="s">
        <v>132</v>
      </c>
      <c r="D46" s="568"/>
      <c r="E46" s="8">
        <v>71659</v>
      </c>
      <c r="F46" s="8">
        <v>69513</v>
      </c>
      <c r="G46" s="8">
        <f t="shared" si="0"/>
        <v>2146</v>
      </c>
      <c r="H46" s="9">
        <f t="shared" si="1"/>
        <v>3.0871923237380059E-2</v>
      </c>
      <c r="I46" s="21"/>
      <c r="J46" s="22"/>
    </row>
    <row r="47" spans="1:10" ht="15" customHeight="1" x14ac:dyDescent="0.15">
      <c r="A47" s="570"/>
      <c r="B47" s="571" t="s">
        <v>31</v>
      </c>
      <c r="C47" s="571"/>
      <c r="D47" s="571"/>
      <c r="E47" s="8">
        <v>2812994</v>
      </c>
      <c r="F47" s="8">
        <v>2712396</v>
      </c>
      <c r="G47" s="8">
        <f t="shared" si="0"/>
        <v>100598</v>
      </c>
      <c r="H47" s="9">
        <f t="shared" si="1"/>
        <v>3.7088242277307594E-2</v>
      </c>
      <c r="I47" s="13"/>
      <c r="J47" s="15"/>
    </row>
    <row r="48" spans="1:10" ht="15" customHeight="1" x14ac:dyDescent="0.15">
      <c r="A48" s="570" t="s">
        <v>42</v>
      </c>
      <c r="B48" s="568" t="s">
        <v>43</v>
      </c>
      <c r="C48" s="568"/>
      <c r="D48" s="568"/>
      <c r="E48" s="8">
        <v>1</v>
      </c>
      <c r="F48" s="8">
        <v>1</v>
      </c>
      <c r="G48" s="8">
        <f t="shared" si="0"/>
        <v>0</v>
      </c>
      <c r="H48" s="32">
        <f t="shared" si="1"/>
        <v>0</v>
      </c>
      <c r="I48" s="17" t="s">
        <v>76</v>
      </c>
      <c r="J48" s="18"/>
    </row>
    <row r="49" spans="1:10" ht="15" customHeight="1" x14ac:dyDescent="0.15">
      <c r="A49" s="570"/>
      <c r="B49" s="568" t="s">
        <v>44</v>
      </c>
      <c r="C49" s="568"/>
      <c r="D49" s="568"/>
      <c r="E49" s="8">
        <v>0</v>
      </c>
      <c r="F49" s="8">
        <v>0</v>
      </c>
      <c r="G49" s="8">
        <f t="shared" si="0"/>
        <v>0</v>
      </c>
      <c r="H49" s="32">
        <v>0</v>
      </c>
      <c r="I49" s="19"/>
      <c r="J49" s="20"/>
    </row>
    <row r="50" spans="1:10" ht="15" customHeight="1" x14ac:dyDescent="0.15">
      <c r="A50" s="570"/>
      <c r="B50" s="571" t="s">
        <v>31</v>
      </c>
      <c r="C50" s="571"/>
      <c r="D50" s="571"/>
      <c r="E50" s="8">
        <v>1</v>
      </c>
      <c r="F50" s="8">
        <v>1</v>
      </c>
      <c r="G50" s="8">
        <f t="shared" si="0"/>
        <v>0</v>
      </c>
      <c r="H50" s="32">
        <f t="shared" si="1"/>
        <v>0</v>
      </c>
      <c r="I50" s="21"/>
      <c r="J50" s="22"/>
    </row>
    <row r="51" spans="1:10" ht="15" customHeight="1" x14ac:dyDescent="0.15">
      <c r="A51" s="570" t="s">
        <v>45</v>
      </c>
      <c r="B51" s="568" t="s">
        <v>46</v>
      </c>
      <c r="C51" s="568"/>
      <c r="D51" s="568"/>
      <c r="E51" s="8">
        <v>15000</v>
      </c>
      <c r="F51" s="8">
        <v>15000</v>
      </c>
      <c r="G51" s="8">
        <f t="shared" si="0"/>
        <v>0</v>
      </c>
      <c r="H51" s="32">
        <f t="shared" si="1"/>
        <v>0</v>
      </c>
      <c r="I51" s="13" t="s">
        <v>77</v>
      </c>
      <c r="J51" s="15"/>
    </row>
    <row r="52" spans="1:10" ht="15" customHeight="1" x14ac:dyDescent="0.15">
      <c r="A52" s="570"/>
      <c r="B52" s="568" t="s">
        <v>47</v>
      </c>
      <c r="C52" s="568"/>
      <c r="D52" s="568"/>
      <c r="E52" s="8">
        <v>150</v>
      </c>
      <c r="F52" s="8">
        <v>218</v>
      </c>
      <c r="G52" s="8">
        <f t="shared" si="0"/>
        <v>-68</v>
      </c>
      <c r="H52" s="9">
        <f t="shared" si="1"/>
        <v>-0.31192660550458717</v>
      </c>
      <c r="I52" s="13" t="s">
        <v>78</v>
      </c>
      <c r="J52" s="15"/>
    </row>
    <row r="53" spans="1:10" ht="30" customHeight="1" x14ac:dyDescent="0.15">
      <c r="A53" s="570"/>
      <c r="B53" s="568" t="s">
        <v>48</v>
      </c>
      <c r="C53" s="568"/>
      <c r="D53" s="568"/>
      <c r="E53" s="8">
        <v>11002</v>
      </c>
      <c r="F53" s="8">
        <v>14002</v>
      </c>
      <c r="G53" s="8">
        <f t="shared" si="0"/>
        <v>-3000</v>
      </c>
      <c r="H53" s="9">
        <f t="shared" si="1"/>
        <v>-0.21425510641336951</v>
      </c>
      <c r="I53" s="556" t="s">
        <v>79</v>
      </c>
      <c r="J53" s="573"/>
    </row>
    <row r="54" spans="1:10" ht="15" customHeight="1" x14ac:dyDescent="0.15">
      <c r="A54" s="570"/>
      <c r="B54" s="571" t="s">
        <v>31</v>
      </c>
      <c r="C54" s="571"/>
      <c r="D54" s="571"/>
      <c r="E54" s="8">
        <v>26152</v>
      </c>
      <c r="F54" s="8">
        <v>29220</v>
      </c>
      <c r="G54" s="8">
        <f t="shared" si="0"/>
        <v>-3068</v>
      </c>
      <c r="H54" s="9">
        <f t="shared" si="1"/>
        <v>-0.10499657768651609</v>
      </c>
      <c r="I54" s="13"/>
      <c r="J54" s="15"/>
    </row>
    <row r="55" spans="1:10" ht="15" customHeight="1" x14ac:dyDescent="0.15">
      <c r="A55" s="574" t="s">
        <v>49</v>
      </c>
      <c r="B55" s="575"/>
      <c r="C55" s="575"/>
      <c r="D55" s="576"/>
      <c r="E55" s="8">
        <v>14385707</v>
      </c>
      <c r="F55" s="8">
        <v>14051343</v>
      </c>
      <c r="G55" s="8">
        <f t="shared" si="0"/>
        <v>334364</v>
      </c>
      <c r="H55" s="9">
        <f t="shared" si="1"/>
        <v>2.3795874885411308E-2</v>
      </c>
      <c r="I55" s="13"/>
      <c r="J55" s="15"/>
    </row>
  </sheetData>
  <mergeCells count="61">
    <mergeCell ref="F5:F6"/>
    <mergeCell ref="G5:H5"/>
    <mergeCell ref="B7:B13"/>
    <mergeCell ref="B14:B20"/>
    <mergeCell ref="C20:D20"/>
    <mergeCell ref="A5:D6"/>
    <mergeCell ref="A7:A21"/>
    <mergeCell ref="C13:D13"/>
    <mergeCell ref="E5:E6"/>
    <mergeCell ref="B50:D50"/>
    <mergeCell ref="A48:A50"/>
    <mergeCell ref="B49:D49"/>
    <mergeCell ref="B48:D48"/>
    <mergeCell ref="A51:A54"/>
    <mergeCell ref="B54:D54"/>
    <mergeCell ref="B53:D53"/>
    <mergeCell ref="B52:D52"/>
    <mergeCell ref="B51:D51"/>
    <mergeCell ref="C46:D46"/>
    <mergeCell ref="B44:D44"/>
    <mergeCell ref="B43:D43"/>
    <mergeCell ref="B42:D42"/>
    <mergeCell ref="C45:D45"/>
    <mergeCell ref="A34:D34"/>
    <mergeCell ref="A31:D31"/>
    <mergeCell ref="B32:D32"/>
    <mergeCell ref="B33:D33"/>
    <mergeCell ref="C26:D26"/>
    <mergeCell ref="C27:D27"/>
    <mergeCell ref="I43:J43"/>
    <mergeCell ref="I53:J53"/>
    <mergeCell ref="A55:D55"/>
    <mergeCell ref="C7:D7"/>
    <mergeCell ref="C10:D10"/>
    <mergeCell ref="C14:D14"/>
    <mergeCell ref="C17:D17"/>
    <mergeCell ref="I31:J33"/>
    <mergeCell ref="I38:J40"/>
    <mergeCell ref="A22:D22"/>
    <mergeCell ref="A23:D23"/>
    <mergeCell ref="B38:D38"/>
    <mergeCell ref="A37:D37"/>
    <mergeCell ref="A36:D36"/>
    <mergeCell ref="A35:D35"/>
    <mergeCell ref="A24:A30"/>
    <mergeCell ref="A1:J1"/>
    <mergeCell ref="A2:J2"/>
    <mergeCell ref="I41:J41"/>
    <mergeCell ref="I42:J42"/>
    <mergeCell ref="I5:J6"/>
    <mergeCell ref="B21:D21"/>
    <mergeCell ref="B30:D30"/>
    <mergeCell ref="B29:D29"/>
    <mergeCell ref="C28:D28"/>
    <mergeCell ref="B25:D25"/>
    <mergeCell ref="A38:A47"/>
    <mergeCell ref="B47:D47"/>
    <mergeCell ref="B41:D41"/>
    <mergeCell ref="C39:D39"/>
    <mergeCell ref="C40:D40"/>
    <mergeCell ref="B24:D24"/>
  </mergeCells>
  <phoneticPr fontId="2"/>
  <dataValidations count="2">
    <dataValidation imeMode="off" allowBlank="1" showInputMessage="1" showErrorMessage="1" sqref="E7:H55"/>
    <dataValidation imeMode="hiragana" allowBlank="1" showInputMessage="1" showErrorMessage="1" sqref="A1:I2 J54:J65536 I34 J7:J30 I1:I31 I41:I65536 I36 J34:J37 I37:I38 J44:J52 J3:J4"/>
  </dataValidations>
  <printOptions horizontalCentered="1"/>
  <pageMargins left="0.59055118110236227" right="0.39370078740157483" top="0.98425196850393704" bottom="0.78740157480314965" header="0.51181102362204722" footer="0.51181102362204722"/>
  <pageSetup paperSize="9" scale="88" orientation="portrait" verticalDpi="0" r:id="rId1"/>
  <headerFooter alignWithMargins="0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6" zoomScale="85" zoomScaleNormal="100" workbookViewId="0">
      <selection activeCell="D44" sqref="D44"/>
    </sheetView>
  </sheetViews>
  <sheetFormatPr defaultRowHeight="16.5" customHeight="1" x14ac:dyDescent="0.15"/>
  <cols>
    <col min="1" max="2" width="3.125" style="40" customWidth="1"/>
    <col min="3" max="3" width="16.625" style="40" customWidth="1"/>
    <col min="4" max="5" width="13.625" style="40" customWidth="1"/>
    <col min="6" max="6" width="11.625" style="40" customWidth="1"/>
    <col min="7" max="7" width="8.625" style="40" customWidth="1"/>
    <col min="8" max="8" width="18.625" style="40" customWidth="1"/>
    <col min="9" max="9" width="12.625" style="41" customWidth="1"/>
    <col min="10" max="16384" width="9" style="40"/>
  </cols>
  <sheetData>
    <row r="1" spans="1:9" ht="15" customHeight="1" x14ac:dyDescent="0.15">
      <c r="A1" s="40" t="s">
        <v>256</v>
      </c>
      <c r="I1" s="131" t="s">
        <v>363</v>
      </c>
    </row>
    <row r="2" spans="1:9" ht="14.25" x14ac:dyDescent="0.15">
      <c r="A2" s="674" t="s">
        <v>0</v>
      </c>
      <c r="B2" s="620"/>
      <c r="C2" s="559"/>
      <c r="D2" s="722" t="s">
        <v>364</v>
      </c>
      <c r="E2" s="722" t="s">
        <v>365</v>
      </c>
      <c r="F2" s="714" t="s">
        <v>15</v>
      </c>
      <c r="G2" s="716"/>
      <c r="H2" s="674" t="s">
        <v>19</v>
      </c>
      <c r="I2" s="719"/>
    </row>
    <row r="3" spans="1:9" ht="24.75" x14ac:dyDescent="0.15">
      <c r="A3" s="560"/>
      <c r="B3" s="621"/>
      <c r="C3" s="561"/>
      <c r="D3" s="723"/>
      <c r="E3" s="723"/>
      <c r="F3" s="130" t="s">
        <v>366</v>
      </c>
      <c r="G3" s="130" t="s">
        <v>442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55">
        <v>171028</v>
      </c>
      <c r="E4" s="55">
        <v>211643</v>
      </c>
      <c r="F4" s="137">
        <f t="shared" ref="F4:F43" si="0">D4-E4</f>
        <v>-40615</v>
      </c>
      <c r="G4" s="142">
        <f t="shared" ref="G4:G26" si="1">ROUND(F4/E4*100,2)</f>
        <v>-19.190000000000001</v>
      </c>
      <c r="H4" s="753" t="s">
        <v>455</v>
      </c>
      <c r="I4" s="726"/>
    </row>
    <row r="5" spans="1:9" ht="16.5" customHeight="1" x14ac:dyDescent="0.15">
      <c r="A5" s="712"/>
      <c r="B5" s="51" t="s">
        <v>165</v>
      </c>
      <c r="C5" s="49"/>
      <c r="D5" s="55">
        <v>119070</v>
      </c>
      <c r="E5" s="55">
        <v>115757</v>
      </c>
      <c r="F5" s="137">
        <f t="shared" si="0"/>
        <v>3313</v>
      </c>
      <c r="G5" s="142">
        <f t="shared" si="1"/>
        <v>2.86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55">
        <f>SUM(D4:D5)</f>
        <v>290098</v>
      </c>
      <c r="E6" s="55">
        <f>SUM(E4:E5)</f>
        <v>327400</v>
      </c>
      <c r="F6" s="137">
        <f t="shared" si="0"/>
        <v>-37302</v>
      </c>
      <c r="G6" s="142">
        <f t="shared" si="1"/>
        <v>-11.39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55">
        <v>8384336</v>
      </c>
      <c r="E7" s="55">
        <v>7593125</v>
      </c>
      <c r="F7" s="137">
        <f t="shared" si="0"/>
        <v>791211</v>
      </c>
      <c r="G7" s="142">
        <f t="shared" si="1"/>
        <v>10.42</v>
      </c>
      <c r="H7" s="104" t="s">
        <v>308</v>
      </c>
      <c r="I7" s="105" t="s">
        <v>466</v>
      </c>
    </row>
    <row r="8" spans="1:9" ht="16.5" customHeight="1" x14ac:dyDescent="0.15">
      <c r="A8" s="689"/>
      <c r="B8" s="689"/>
      <c r="C8" s="51" t="s">
        <v>259</v>
      </c>
      <c r="D8" s="55">
        <v>158174</v>
      </c>
      <c r="E8" s="55">
        <v>155675</v>
      </c>
      <c r="F8" s="137">
        <f t="shared" si="0"/>
        <v>2499</v>
      </c>
      <c r="G8" s="142">
        <f t="shared" si="1"/>
        <v>1.61</v>
      </c>
      <c r="H8" s="104" t="s">
        <v>308</v>
      </c>
      <c r="I8" s="105" t="s">
        <v>458</v>
      </c>
    </row>
    <row r="9" spans="1:9" ht="16.5" customHeight="1" x14ac:dyDescent="0.15">
      <c r="A9" s="689"/>
      <c r="B9" s="689"/>
      <c r="C9" s="51" t="s">
        <v>260</v>
      </c>
      <c r="D9" s="55">
        <v>722695</v>
      </c>
      <c r="E9" s="55">
        <v>754997</v>
      </c>
      <c r="F9" s="137">
        <f t="shared" si="0"/>
        <v>-32302</v>
      </c>
      <c r="G9" s="142">
        <f t="shared" si="1"/>
        <v>-4.28</v>
      </c>
      <c r="H9" s="104" t="s">
        <v>308</v>
      </c>
      <c r="I9" s="105" t="s">
        <v>459</v>
      </c>
    </row>
    <row r="10" spans="1:9" ht="16.5" customHeight="1" x14ac:dyDescent="0.15">
      <c r="A10" s="689"/>
      <c r="B10" s="689"/>
      <c r="C10" s="51" t="s">
        <v>261</v>
      </c>
      <c r="D10" s="55">
        <v>180</v>
      </c>
      <c r="E10" s="55">
        <v>180</v>
      </c>
      <c r="F10" s="137">
        <f t="shared" si="0"/>
        <v>0</v>
      </c>
      <c r="G10" s="142">
        <f t="shared" si="1"/>
        <v>0</v>
      </c>
      <c r="H10" s="106"/>
      <c r="I10" s="107"/>
    </row>
    <row r="11" spans="1:9" ht="16.5" customHeight="1" x14ac:dyDescent="0.15">
      <c r="A11" s="689"/>
      <c r="B11" s="689"/>
      <c r="C11" s="51" t="s">
        <v>262</v>
      </c>
      <c r="D11" s="55">
        <v>10356</v>
      </c>
      <c r="E11" s="55">
        <v>8569</v>
      </c>
      <c r="F11" s="137">
        <f t="shared" si="0"/>
        <v>1787</v>
      </c>
      <c r="G11" s="142">
        <f t="shared" si="1"/>
        <v>20.85</v>
      </c>
      <c r="H11" s="734" t="s">
        <v>395</v>
      </c>
      <c r="I11" s="735"/>
    </row>
    <row r="12" spans="1:9" ht="16.5" customHeight="1" x14ac:dyDescent="0.15">
      <c r="A12" s="689"/>
      <c r="B12" s="690"/>
      <c r="C12" s="46" t="s">
        <v>140</v>
      </c>
      <c r="D12" s="55">
        <f>SUM(D7:D11)</f>
        <v>9275741</v>
      </c>
      <c r="E12" s="55">
        <f>SUM(E7:E11)</f>
        <v>8512546</v>
      </c>
      <c r="F12" s="137">
        <f t="shared" si="0"/>
        <v>763195</v>
      </c>
      <c r="G12" s="142">
        <f t="shared" si="1"/>
        <v>8.9700000000000006</v>
      </c>
      <c r="H12" s="104"/>
      <c r="I12" s="105"/>
    </row>
    <row r="13" spans="1:9" ht="27" x14ac:dyDescent="0.15">
      <c r="A13" s="689"/>
      <c r="B13" s="51" t="s">
        <v>167</v>
      </c>
      <c r="C13" s="49"/>
      <c r="D13" s="55">
        <v>49906</v>
      </c>
      <c r="E13" s="55">
        <v>46754</v>
      </c>
      <c r="F13" s="137">
        <f t="shared" si="0"/>
        <v>3152</v>
      </c>
      <c r="G13" s="142">
        <f t="shared" si="1"/>
        <v>6.74</v>
      </c>
      <c r="H13" s="106" t="s">
        <v>396</v>
      </c>
      <c r="I13" s="107" t="s">
        <v>460</v>
      </c>
    </row>
    <row r="14" spans="1:9" ht="27" x14ac:dyDescent="0.15">
      <c r="A14" s="689"/>
      <c r="B14" s="49" t="s">
        <v>168</v>
      </c>
      <c r="C14" s="49"/>
      <c r="D14" s="55">
        <v>140000</v>
      </c>
      <c r="E14" s="55">
        <v>123000</v>
      </c>
      <c r="F14" s="137">
        <f t="shared" si="0"/>
        <v>17000</v>
      </c>
      <c r="G14" s="142">
        <f t="shared" si="1"/>
        <v>13.82</v>
      </c>
      <c r="H14" s="106" t="s">
        <v>397</v>
      </c>
      <c r="I14" s="107" t="s">
        <v>461</v>
      </c>
    </row>
    <row r="15" spans="1:9" ht="27" x14ac:dyDescent="0.15">
      <c r="A15" s="689"/>
      <c r="B15" s="49" t="s">
        <v>170</v>
      </c>
      <c r="C15" s="49"/>
      <c r="D15" s="55">
        <v>81410</v>
      </c>
      <c r="E15" s="55">
        <v>62300</v>
      </c>
      <c r="F15" s="137">
        <f t="shared" si="0"/>
        <v>19110</v>
      </c>
      <c r="G15" s="142">
        <f t="shared" si="1"/>
        <v>30.67</v>
      </c>
      <c r="H15" s="106" t="s">
        <v>397</v>
      </c>
      <c r="I15" s="107" t="s">
        <v>462</v>
      </c>
    </row>
    <row r="16" spans="1:9" ht="16.5" customHeight="1" x14ac:dyDescent="0.15">
      <c r="A16" s="689"/>
      <c r="B16" s="714" t="s">
        <v>263</v>
      </c>
      <c r="C16" s="716"/>
      <c r="D16" s="55">
        <f>D12+D13+D14+D15</f>
        <v>9547057</v>
      </c>
      <c r="E16" s="55">
        <f>E12+E13+E14+E15</f>
        <v>8744600</v>
      </c>
      <c r="F16" s="137">
        <f t="shared" si="0"/>
        <v>802457</v>
      </c>
      <c r="G16" s="142">
        <f t="shared" si="1"/>
        <v>9.18</v>
      </c>
      <c r="H16" s="104"/>
      <c r="I16" s="105"/>
    </row>
    <row r="17" spans="1:9" ht="16.5" customHeight="1" x14ac:dyDescent="0.15">
      <c r="A17" s="689"/>
      <c r="B17" s="688" t="s">
        <v>264</v>
      </c>
      <c r="C17" s="51" t="s">
        <v>258</v>
      </c>
      <c r="D17" s="55">
        <v>3244477</v>
      </c>
      <c r="E17" s="55">
        <v>2676337</v>
      </c>
      <c r="F17" s="137">
        <f t="shared" si="0"/>
        <v>568140</v>
      </c>
      <c r="G17" s="142">
        <f t="shared" si="1"/>
        <v>21.23</v>
      </c>
      <c r="H17" s="104" t="s">
        <v>308</v>
      </c>
      <c r="I17" s="105" t="s">
        <v>463</v>
      </c>
    </row>
    <row r="18" spans="1:9" ht="16.5" customHeight="1" x14ac:dyDescent="0.15">
      <c r="A18" s="689"/>
      <c r="B18" s="598"/>
      <c r="C18" s="51" t="s">
        <v>259</v>
      </c>
      <c r="D18" s="55">
        <v>54323</v>
      </c>
      <c r="E18" s="55">
        <v>36879</v>
      </c>
      <c r="F18" s="137">
        <f t="shared" si="0"/>
        <v>17444</v>
      </c>
      <c r="G18" s="142">
        <f t="shared" si="1"/>
        <v>47.3</v>
      </c>
      <c r="H18" s="104" t="s">
        <v>308</v>
      </c>
      <c r="I18" s="105" t="s">
        <v>464</v>
      </c>
    </row>
    <row r="19" spans="1:9" ht="16.5" customHeight="1" x14ac:dyDescent="0.15">
      <c r="A19" s="689"/>
      <c r="B19" s="598"/>
      <c r="C19" s="51" t="s">
        <v>260</v>
      </c>
      <c r="D19" s="55">
        <v>273251</v>
      </c>
      <c r="E19" s="55">
        <v>261754</v>
      </c>
      <c r="F19" s="137">
        <f t="shared" si="0"/>
        <v>11497</v>
      </c>
      <c r="G19" s="142">
        <f t="shared" si="1"/>
        <v>4.3899999999999997</v>
      </c>
      <c r="H19" s="104" t="s">
        <v>308</v>
      </c>
      <c r="I19" s="105" t="s">
        <v>465</v>
      </c>
    </row>
    <row r="20" spans="1:9" ht="16.5" customHeight="1" x14ac:dyDescent="0.15">
      <c r="A20" s="689"/>
      <c r="B20" s="598"/>
      <c r="C20" s="51" t="s">
        <v>261</v>
      </c>
      <c r="D20" s="55">
        <v>180</v>
      </c>
      <c r="E20" s="55">
        <v>180</v>
      </c>
      <c r="F20" s="137">
        <f t="shared" si="0"/>
        <v>0</v>
      </c>
      <c r="G20" s="142">
        <f t="shared" si="1"/>
        <v>0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55">
        <v>1506</v>
      </c>
      <c r="E21" s="55">
        <v>1215</v>
      </c>
      <c r="F21" s="137">
        <f t="shared" si="0"/>
        <v>291</v>
      </c>
      <c r="G21" s="142">
        <f t="shared" si="1"/>
        <v>23.95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55">
        <f>SUM(D17:D21)</f>
        <v>3573737</v>
      </c>
      <c r="E22" s="55">
        <f>SUM(E17:E21)</f>
        <v>2976365</v>
      </c>
      <c r="F22" s="137">
        <f t="shared" si="0"/>
        <v>597372</v>
      </c>
      <c r="G22" s="142">
        <f t="shared" si="1"/>
        <v>20.07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55">
        <f>D16+D22</f>
        <v>13120794</v>
      </c>
      <c r="E23" s="55">
        <f>E16+E22</f>
        <v>11720965</v>
      </c>
      <c r="F23" s="137">
        <f t="shared" si="0"/>
        <v>1399829</v>
      </c>
      <c r="G23" s="142">
        <f t="shared" si="1"/>
        <v>11.94</v>
      </c>
      <c r="H23" s="104"/>
      <c r="I23" s="105"/>
    </row>
    <row r="24" spans="1:9" ht="16.5" customHeight="1" x14ac:dyDescent="0.15">
      <c r="A24" s="61" t="s">
        <v>266</v>
      </c>
      <c r="B24" s="82"/>
      <c r="C24" s="54"/>
      <c r="D24" s="64">
        <f>SUM(D25:D27)</f>
        <v>3543052</v>
      </c>
      <c r="E24" s="64">
        <f>SUM(E25:E27)</f>
        <v>3927993</v>
      </c>
      <c r="F24" s="134">
        <f t="shared" si="0"/>
        <v>-384941</v>
      </c>
      <c r="G24" s="139">
        <f t="shared" si="1"/>
        <v>-9.8000000000000007</v>
      </c>
      <c r="H24" s="117"/>
      <c r="I24" s="118"/>
    </row>
    <row r="25" spans="1:9" ht="27.75" customHeight="1" x14ac:dyDescent="0.15">
      <c r="A25" s="57"/>
      <c r="B25" s="84" t="s">
        <v>267</v>
      </c>
      <c r="C25" s="85"/>
      <c r="D25" s="67">
        <v>3483393</v>
      </c>
      <c r="E25" s="67">
        <v>3868225</v>
      </c>
      <c r="F25" s="135">
        <f t="shared" si="0"/>
        <v>-384832</v>
      </c>
      <c r="G25" s="140">
        <f>ROUNDDOWN(F25/E25*100,2)</f>
        <v>-9.94</v>
      </c>
      <c r="H25" s="654" t="s">
        <v>398</v>
      </c>
      <c r="I25" s="655"/>
    </row>
    <row r="26" spans="1:9" ht="16.5" customHeight="1" x14ac:dyDescent="0.15">
      <c r="A26" s="57"/>
      <c r="B26" s="80" t="s">
        <v>268</v>
      </c>
      <c r="C26" s="86"/>
      <c r="D26" s="67">
        <v>59659</v>
      </c>
      <c r="E26" s="67">
        <v>59768</v>
      </c>
      <c r="F26" s="135">
        <f t="shared" si="0"/>
        <v>-109</v>
      </c>
      <c r="G26" s="140">
        <f t="shared" si="1"/>
        <v>-0.18</v>
      </c>
      <c r="H26" s="119" t="s">
        <v>399</v>
      </c>
      <c r="I26" s="120"/>
    </row>
    <row r="27" spans="1:9" ht="16.5" customHeight="1" x14ac:dyDescent="0.15">
      <c r="A27" s="83"/>
      <c r="B27" s="74" t="s">
        <v>269</v>
      </c>
      <c r="C27" s="87"/>
      <c r="D27" s="70">
        <v>0</v>
      </c>
      <c r="E27" s="70">
        <v>0</v>
      </c>
      <c r="F27" s="136">
        <f t="shared" si="0"/>
        <v>0</v>
      </c>
      <c r="G27" s="143" t="s">
        <v>377</v>
      </c>
      <c r="H27" s="121"/>
      <c r="I27" s="122"/>
    </row>
    <row r="28" spans="1:9" ht="16.5" customHeight="1" x14ac:dyDescent="0.15">
      <c r="A28" s="51" t="s">
        <v>400</v>
      </c>
      <c r="B28" s="49"/>
      <c r="C28" s="49"/>
      <c r="D28" s="55">
        <v>1222118</v>
      </c>
      <c r="E28" s="55">
        <v>1189762</v>
      </c>
      <c r="F28" s="137">
        <f t="shared" si="0"/>
        <v>32356</v>
      </c>
      <c r="G28" s="142">
        <f t="shared" ref="G28:G42" si="2">ROUND(F28/E28*100,2)</f>
        <v>2.72</v>
      </c>
      <c r="H28" s="104" t="s">
        <v>401</v>
      </c>
      <c r="I28" s="123"/>
    </row>
    <row r="29" spans="1:9" ht="16.5" customHeight="1" x14ac:dyDescent="0.15">
      <c r="A29" s="60" t="s">
        <v>402</v>
      </c>
      <c r="C29" s="56"/>
      <c r="D29" s="64">
        <f>SUM(D30:D31)</f>
        <v>343600</v>
      </c>
      <c r="E29" s="64">
        <f>SUM(E30:E31)</f>
        <v>396496</v>
      </c>
      <c r="F29" s="134">
        <f t="shared" si="0"/>
        <v>-52896</v>
      </c>
      <c r="G29" s="139">
        <f t="shared" si="2"/>
        <v>-13.34</v>
      </c>
      <c r="H29" s="117"/>
      <c r="I29" s="118"/>
    </row>
    <row r="30" spans="1:9" ht="16.5" customHeight="1" x14ac:dyDescent="0.15">
      <c r="A30" s="88"/>
      <c r="B30" s="699" t="s">
        <v>402</v>
      </c>
      <c r="C30" s="724"/>
      <c r="D30" s="67">
        <v>343081</v>
      </c>
      <c r="E30" s="67">
        <v>396488</v>
      </c>
      <c r="F30" s="135">
        <f t="shared" si="0"/>
        <v>-53407</v>
      </c>
      <c r="G30" s="140">
        <f t="shared" si="2"/>
        <v>-13.47</v>
      </c>
      <c r="H30" s="742" t="s">
        <v>403</v>
      </c>
      <c r="I30" s="743"/>
    </row>
    <row r="31" spans="1:9" ht="16.5" customHeight="1" x14ac:dyDescent="0.15">
      <c r="A31" s="88"/>
      <c r="B31" s="74" t="s">
        <v>270</v>
      </c>
      <c r="C31" s="87"/>
      <c r="D31" s="70">
        <v>519</v>
      </c>
      <c r="E31" s="70">
        <v>8</v>
      </c>
      <c r="F31" s="136">
        <f t="shared" si="0"/>
        <v>511</v>
      </c>
      <c r="G31" s="143" t="s">
        <v>298</v>
      </c>
      <c r="H31" s="744"/>
      <c r="I31" s="745"/>
    </row>
    <row r="32" spans="1:9" ht="40.5" customHeight="1" x14ac:dyDescent="0.15">
      <c r="A32" s="51" t="s">
        <v>172</v>
      </c>
      <c r="B32" s="49"/>
      <c r="C32" s="49"/>
      <c r="D32" s="55">
        <v>19494</v>
      </c>
      <c r="E32" s="55">
        <v>17100</v>
      </c>
      <c r="F32" s="137">
        <f t="shared" si="0"/>
        <v>2394</v>
      </c>
      <c r="G32" s="142">
        <f t="shared" si="2"/>
        <v>14</v>
      </c>
      <c r="H32" s="106" t="s">
        <v>456</v>
      </c>
      <c r="I32" s="107" t="s">
        <v>457</v>
      </c>
    </row>
    <row r="33" spans="1:9" ht="16.5" customHeight="1" x14ac:dyDescent="0.15">
      <c r="A33" s="51" t="s">
        <v>173</v>
      </c>
      <c r="B33" s="49"/>
      <c r="C33" s="49"/>
      <c r="D33" s="55">
        <v>76</v>
      </c>
      <c r="E33" s="55">
        <v>76</v>
      </c>
      <c r="F33" s="137">
        <f t="shared" si="0"/>
        <v>0</v>
      </c>
      <c r="G33" s="142">
        <f t="shared" si="2"/>
        <v>0</v>
      </c>
      <c r="H33" s="112" t="s">
        <v>405</v>
      </c>
      <c r="I33" s="113"/>
    </row>
    <row r="34" spans="1:9" ht="16.5" customHeight="1" x14ac:dyDescent="0.15">
      <c r="A34" s="61" t="s">
        <v>174</v>
      </c>
      <c r="B34" s="94"/>
      <c r="C34" s="95"/>
      <c r="D34" s="98">
        <f>SUM(D35:D38)</f>
        <v>25003</v>
      </c>
      <c r="E34" s="98">
        <f>SUM(E35:E38)</f>
        <v>25003</v>
      </c>
      <c r="F34" s="146">
        <f t="shared" si="0"/>
        <v>0</v>
      </c>
      <c r="G34" s="144">
        <f t="shared" si="2"/>
        <v>0</v>
      </c>
      <c r="H34" s="124"/>
      <c r="I34" s="125"/>
    </row>
    <row r="35" spans="1:9" ht="16.5" customHeight="1" x14ac:dyDescent="0.15">
      <c r="A35" s="57"/>
      <c r="B35" s="92" t="s">
        <v>271</v>
      </c>
      <c r="C35" s="93"/>
      <c r="D35" s="96">
        <v>25000</v>
      </c>
      <c r="E35" s="96">
        <v>25000</v>
      </c>
      <c r="F35" s="147">
        <f t="shared" si="0"/>
        <v>0</v>
      </c>
      <c r="G35" s="145">
        <f t="shared" si="2"/>
        <v>0</v>
      </c>
      <c r="H35" s="114" t="s">
        <v>406</v>
      </c>
      <c r="I35" s="115"/>
    </row>
    <row r="36" spans="1:9" ht="16.5" customHeight="1" x14ac:dyDescent="0.15">
      <c r="A36" s="57"/>
      <c r="B36" s="84" t="s">
        <v>407</v>
      </c>
      <c r="C36" s="89"/>
      <c r="D36" s="67">
        <v>1</v>
      </c>
      <c r="E36" s="67">
        <v>1</v>
      </c>
      <c r="F36" s="135">
        <f t="shared" si="0"/>
        <v>0</v>
      </c>
      <c r="G36" s="140">
        <f t="shared" si="2"/>
        <v>0</v>
      </c>
      <c r="H36" s="736" t="s">
        <v>408</v>
      </c>
      <c r="I36" s="737"/>
    </row>
    <row r="37" spans="1:9" ht="16.5" customHeight="1" x14ac:dyDescent="0.15">
      <c r="A37" s="57"/>
      <c r="B37" s="84" t="s">
        <v>409</v>
      </c>
      <c r="C37" s="89"/>
      <c r="D37" s="67">
        <v>1</v>
      </c>
      <c r="E37" s="67">
        <v>1</v>
      </c>
      <c r="F37" s="135">
        <f t="shared" si="0"/>
        <v>0</v>
      </c>
      <c r="G37" s="140">
        <f t="shared" si="2"/>
        <v>0</v>
      </c>
      <c r="H37" s="738"/>
      <c r="I37" s="739"/>
    </row>
    <row r="38" spans="1:9" ht="16.5" customHeight="1" x14ac:dyDescent="0.15">
      <c r="A38" s="57"/>
      <c r="B38" s="84" t="s">
        <v>410</v>
      </c>
      <c r="C38" s="89"/>
      <c r="D38" s="67">
        <v>1</v>
      </c>
      <c r="E38" s="67">
        <v>1</v>
      </c>
      <c r="F38" s="135">
        <f t="shared" si="0"/>
        <v>0</v>
      </c>
      <c r="G38" s="140">
        <f t="shared" si="2"/>
        <v>0</v>
      </c>
      <c r="H38" s="740"/>
      <c r="I38" s="741"/>
    </row>
    <row r="39" spans="1:9" ht="16.5" customHeight="1" x14ac:dyDescent="0.15">
      <c r="A39" s="51" t="s">
        <v>175</v>
      </c>
      <c r="B39" s="49"/>
      <c r="C39" s="49"/>
      <c r="D39" s="55">
        <v>1380</v>
      </c>
      <c r="E39" s="55">
        <v>1380</v>
      </c>
      <c r="F39" s="137">
        <f t="shared" si="0"/>
        <v>0</v>
      </c>
      <c r="G39" s="142">
        <f t="shared" si="2"/>
        <v>0</v>
      </c>
      <c r="H39" s="116"/>
      <c r="I39" s="113"/>
    </row>
    <row r="40" spans="1:9" ht="16.5" customHeight="1" x14ac:dyDescent="0.15">
      <c r="A40" s="688" t="s">
        <v>272</v>
      </c>
      <c r="B40" s="714" t="s">
        <v>273</v>
      </c>
      <c r="C40" s="716"/>
      <c r="D40" s="55">
        <v>13771266</v>
      </c>
      <c r="E40" s="55">
        <v>13441263</v>
      </c>
      <c r="F40" s="137">
        <f t="shared" si="0"/>
        <v>330003</v>
      </c>
      <c r="G40" s="142">
        <f t="shared" si="2"/>
        <v>2.46</v>
      </c>
      <c r="H40" s="116"/>
      <c r="I40" s="113"/>
    </row>
    <row r="41" spans="1:9" ht="16.5" customHeight="1" x14ac:dyDescent="0.15">
      <c r="A41" s="717"/>
      <c r="B41" s="714" t="s">
        <v>274</v>
      </c>
      <c r="C41" s="716"/>
      <c r="D41" s="55">
        <v>3572231</v>
      </c>
      <c r="E41" s="55">
        <v>2975150</v>
      </c>
      <c r="F41" s="137">
        <f t="shared" si="0"/>
        <v>597081</v>
      </c>
      <c r="G41" s="142">
        <f t="shared" si="2"/>
        <v>20.07</v>
      </c>
      <c r="H41" s="116"/>
      <c r="I41" s="113"/>
    </row>
    <row r="42" spans="1:9" ht="16.5" customHeight="1" x14ac:dyDescent="0.15">
      <c r="A42" s="717"/>
      <c r="B42" s="714" t="s">
        <v>275</v>
      </c>
      <c r="C42" s="716"/>
      <c r="D42" s="55">
        <v>1222118</v>
      </c>
      <c r="E42" s="55">
        <v>1189762</v>
      </c>
      <c r="F42" s="137">
        <f t="shared" si="0"/>
        <v>32356</v>
      </c>
      <c r="G42" s="142">
        <f t="shared" si="2"/>
        <v>2.72</v>
      </c>
      <c r="H42" s="116"/>
      <c r="I42" s="113"/>
    </row>
    <row r="43" spans="1:9" ht="16.5" customHeight="1" x14ac:dyDescent="0.15">
      <c r="A43" s="718"/>
      <c r="B43" s="714" t="s">
        <v>255</v>
      </c>
      <c r="C43" s="716"/>
      <c r="D43" s="55">
        <f>SUM(D40:D42)</f>
        <v>18565615</v>
      </c>
      <c r="E43" s="55">
        <f>SUM(E40:E42)</f>
        <v>17606175</v>
      </c>
      <c r="F43" s="137">
        <f t="shared" si="0"/>
        <v>959440</v>
      </c>
      <c r="G43" s="142">
        <f>ROUNDDOWN(F43/E43*100,2)</f>
        <v>5.44</v>
      </c>
      <c r="H43" s="104"/>
      <c r="I43" s="105"/>
    </row>
    <row r="44" spans="1:9" ht="16.5" customHeight="1" x14ac:dyDescent="0.15">
      <c r="B44" s="702" t="s">
        <v>251</v>
      </c>
      <c r="C44" s="702"/>
      <c r="D44" s="58">
        <f>'H18 歳入'!E69</f>
        <v>18565615</v>
      </c>
      <c r="E44" s="58"/>
      <c r="F44" s="58"/>
    </row>
    <row r="45" spans="1:9" ht="16.5" customHeight="1" x14ac:dyDescent="0.15">
      <c r="B45" s="733" t="s">
        <v>411</v>
      </c>
      <c r="C45" s="733"/>
      <c r="D45" s="58">
        <f>D44-D43</f>
        <v>0</v>
      </c>
      <c r="E45" s="58"/>
      <c r="F45" s="58"/>
    </row>
  </sheetData>
  <mergeCells count="27">
    <mergeCell ref="B45:C45"/>
    <mergeCell ref="B40:C40"/>
    <mergeCell ref="B41:C41"/>
    <mergeCell ref="B42:C42"/>
    <mergeCell ref="B43:C43"/>
    <mergeCell ref="B44:C44"/>
    <mergeCell ref="H2:I3"/>
    <mergeCell ref="D2:D3"/>
    <mergeCell ref="E2:E3"/>
    <mergeCell ref="F2:G2"/>
    <mergeCell ref="A4:A6"/>
    <mergeCell ref="A2:C3"/>
    <mergeCell ref="H25:I25"/>
    <mergeCell ref="H4:I6"/>
    <mergeCell ref="B6:C6"/>
    <mergeCell ref="A40:A43"/>
    <mergeCell ref="B7:B12"/>
    <mergeCell ref="H36:I38"/>
    <mergeCell ref="H11:I11"/>
    <mergeCell ref="H21:I21"/>
    <mergeCell ref="H30:I31"/>
    <mergeCell ref="B22:C22"/>
    <mergeCell ref="B17:B21"/>
    <mergeCell ref="B23:C23"/>
    <mergeCell ref="B16:C16"/>
    <mergeCell ref="B30:C30"/>
    <mergeCell ref="A7:A23"/>
  </mergeCells>
  <phoneticPr fontId="2"/>
  <dataValidations count="1">
    <dataValidation imeMode="off" allowBlank="1" showInputMessage="1" showErrorMessage="1" sqref="D4:G43"/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sqref="A1:J1"/>
    </sheetView>
  </sheetViews>
  <sheetFormatPr defaultRowHeight="15" customHeight="1" x14ac:dyDescent="0.15"/>
  <cols>
    <col min="1" max="3" width="3.125" style="40" customWidth="1"/>
    <col min="4" max="4" width="17.875" style="40" customWidth="1"/>
    <col min="5" max="6" width="11.625" style="40" customWidth="1"/>
    <col min="7" max="7" width="11.5" style="40" customWidth="1"/>
    <col min="8" max="8" width="8.625" style="40" customWidth="1"/>
    <col min="9" max="9" width="11.625" style="40" customWidth="1"/>
    <col min="10" max="10" width="15.625" style="41" customWidth="1"/>
    <col min="11" max="16384" width="9" style="40"/>
  </cols>
  <sheetData>
    <row r="1" spans="1:10" ht="24" customHeight="1" x14ac:dyDescent="0.15">
      <c r="A1" s="673" t="s">
        <v>467</v>
      </c>
      <c r="B1" s="673"/>
      <c r="C1" s="673"/>
      <c r="D1" s="673"/>
      <c r="E1" s="673"/>
      <c r="F1" s="673"/>
      <c r="G1" s="673"/>
      <c r="H1" s="673"/>
      <c r="I1" s="673"/>
      <c r="J1" s="673"/>
    </row>
    <row r="2" spans="1:10" ht="24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4" spans="1:10" ht="15" customHeight="1" x14ac:dyDescent="0.15">
      <c r="A4" s="40" t="s">
        <v>362</v>
      </c>
      <c r="J4" s="131" t="s">
        <v>363</v>
      </c>
    </row>
    <row r="5" spans="1:10" ht="15" customHeight="1" x14ac:dyDescent="0.15">
      <c r="A5" s="674" t="s">
        <v>0</v>
      </c>
      <c r="B5" s="702"/>
      <c r="C5" s="702"/>
      <c r="D5" s="675"/>
      <c r="E5" s="691" t="s">
        <v>364</v>
      </c>
      <c r="F5" s="691" t="s">
        <v>365</v>
      </c>
      <c r="G5" s="701" t="s">
        <v>15</v>
      </c>
      <c r="H5" s="701"/>
      <c r="I5" s="674" t="s">
        <v>19</v>
      </c>
      <c r="J5" s="675"/>
    </row>
    <row r="6" spans="1:10" ht="24.75" x14ac:dyDescent="0.15">
      <c r="A6" s="676"/>
      <c r="B6" s="703"/>
      <c r="C6" s="703"/>
      <c r="D6" s="677"/>
      <c r="E6" s="691"/>
      <c r="F6" s="691"/>
      <c r="G6" s="130" t="s">
        <v>366</v>
      </c>
      <c r="H6" s="130" t="s">
        <v>440</v>
      </c>
      <c r="I6" s="676"/>
      <c r="J6" s="677"/>
    </row>
    <row r="7" spans="1:10" ht="18" customHeight="1" x14ac:dyDescent="0.15">
      <c r="A7" s="681" t="s">
        <v>438</v>
      </c>
      <c r="B7" s="681" t="s">
        <v>134</v>
      </c>
      <c r="C7" s="685" t="s">
        <v>135</v>
      </c>
      <c r="D7" s="686"/>
      <c r="E7" s="154">
        <f>SUM(E8:E9)</f>
        <v>4983492</v>
      </c>
      <c r="F7" s="64">
        <f>SUM(F8:F9)</f>
        <v>4917380</v>
      </c>
      <c r="G7" s="134">
        <f t="shared" ref="G7:G23" si="0">E7-F7</f>
        <v>66112</v>
      </c>
      <c r="H7" s="139">
        <f t="shared" ref="H7:H57" si="1">ROUND(G7/F7*100,2)</f>
        <v>1.34</v>
      </c>
      <c r="I7" s="117"/>
      <c r="J7" s="118"/>
    </row>
    <row r="8" spans="1:10" ht="40.5" x14ac:dyDescent="0.15">
      <c r="A8" s="681"/>
      <c r="B8" s="681"/>
      <c r="C8" s="57"/>
      <c r="D8" s="66" t="s">
        <v>136</v>
      </c>
      <c r="E8" s="155">
        <v>4557350</v>
      </c>
      <c r="F8" s="67">
        <v>4504306</v>
      </c>
      <c r="G8" s="160">
        <f t="shared" si="0"/>
        <v>53044</v>
      </c>
      <c r="H8" s="140">
        <f t="shared" si="1"/>
        <v>1.18</v>
      </c>
      <c r="I8" s="108" t="s">
        <v>242</v>
      </c>
      <c r="J8" s="109" t="s">
        <v>468</v>
      </c>
    </row>
    <row r="9" spans="1:10" ht="40.5" x14ac:dyDescent="0.15">
      <c r="A9" s="681"/>
      <c r="B9" s="681"/>
      <c r="C9" s="62"/>
      <c r="D9" s="69" t="s">
        <v>137</v>
      </c>
      <c r="E9" s="153">
        <v>426142</v>
      </c>
      <c r="F9" s="70">
        <v>413074</v>
      </c>
      <c r="G9" s="161">
        <f t="shared" si="0"/>
        <v>13068</v>
      </c>
      <c r="H9" s="141">
        <f t="shared" si="1"/>
        <v>3.16</v>
      </c>
      <c r="I9" s="110" t="s">
        <v>242</v>
      </c>
      <c r="J9" s="111" t="s">
        <v>469</v>
      </c>
    </row>
    <row r="10" spans="1:10" ht="16.5" customHeight="1" x14ac:dyDescent="0.15">
      <c r="A10" s="681"/>
      <c r="B10" s="681"/>
      <c r="C10" s="685" t="s">
        <v>138</v>
      </c>
      <c r="D10" s="686"/>
      <c r="E10" s="154">
        <f>SUM(E11:E12)</f>
        <v>402779</v>
      </c>
      <c r="F10" s="64">
        <f>SUM(F11:F12)</f>
        <v>366810</v>
      </c>
      <c r="G10" s="162">
        <f t="shared" si="0"/>
        <v>35969</v>
      </c>
      <c r="H10" s="139">
        <f t="shared" si="1"/>
        <v>9.81</v>
      </c>
      <c r="I10" s="117"/>
      <c r="J10" s="118"/>
    </row>
    <row r="11" spans="1:10" ht="27" x14ac:dyDescent="0.15">
      <c r="A11" s="681"/>
      <c r="B11" s="681"/>
      <c r="C11" s="57"/>
      <c r="D11" s="66" t="s">
        <v>136</v>
      </c>
      <c r="E11" s="155">
        <v>362825</v>
      </c>
      <c r="F11" s="67">
        <v>338171</v>
      </c>
      <c r="G11" s="160">
        <f t="shared" si="0"/>
        <v>24654</v>
      </c>
      <c r="H11" s="140">
        <f t="shared" si="1"/>
        <v>7.29</v>
      </c>
      <c r="I11" s="108" t="s">
        <v>139</v>
      </c>
      <c r="J11" s="109" t="s">
        <v>486</v>
      </c>
    </row>
    <row r="12" spans="1:10" ht="27" x14ac:dyDescent="0.15">
      <c r="A12" s="681"/>
      <c r="B12" s="681"/>
      <c r="C12" s="62"/>
      <c r="D12" s="69" t="s">
        <v>137</v>
      </c>
      <c r="E12" s="153">
        <v>39954</v>
      </c>
      <c r="F12" s="70">
        <v>28639</v>
      </c>
      <c r="G12" s="161">
        <f t="shared" si="0"/>
        <v>11315</v>
      </c>
      <c r="H12" s="141">
        <f t="shared" si="1"/>
        <v>39.51</v>
      </c>
      <c r="I12" s="110" t="s">
        <v>139</v>
      </c>
      <c r="J12" s="111" t="s">
        <v>485</v>
      </c>
    </row>
    <row r="13" spans="1:10" ht="16.5" customHeight="1" x14ac:dyDescent="0.15">
      <c r="A13" s="681"/>
      <c r="B13" s="681"/>
      <c r="C13" s="682" t="s">
        <v>140</v>
      </c>
      <c r="D13" s="682"/>
      <c r="E13" s="55">
        <f>E7+E10</f>
        <v>5386271</v>
      </c>
      <c r="F13" s="55">
        <f>F7+F10</f>
        <v>5284190</v>
      </c>
      <c r="G13" s="163">
        <f t="shared" si="0"/>
        <v>102081</v>
      </c>
      <c r="H13" s="142">
        <f t="shared" si="1"/>
        <v>1.93</v>
      </c>
      <c r="I13" s="104"/>
      <c r="J13" s="105"/>
    </row>
    <row r="14" spans="1:10" ht="16.5" customHeight="1" x14ac:dyDescent="0.15">
      <c r="A14" s="681"/>
      <c r="B14" s="681" t="s">
        <v>141</v>
      </c>
      <c r="C14" s="685" t="s">
        <v>135</v>
      </c>
      <c r="D14" s="686"/>
      <c r="E14" s="64">
        <f>SUM(E15:E16)</f>
        <v>1077465</v>
      </c>
      <c r="F14" s="64">
        <f>SUM(F15:F16)</f>
        <v>958983</v>
      </c>
      <c r="G14" s="162">
        <f t="shared" si="0"/>
        <v>118482</v>
      </c>
      <c r="H14" s="139">
        <f t="shared" si="1"/>
        <v>12.35</v>
      </c>
      <c r="I14" s="117"/>
      <c r="J14" s="118"/>
    </row>
    <row r="15" spans="1:10" ht="40.5" x14ac:dyDescent="0.15">
      <c r="A15" s="681"/>
      <c r="B15" s="681"/>
      <c r="C15" s="57"/>
      <c r="D15" s="66" t="s">
        <v>136</v>
      </c>
      <c r="E15" s="155">
        <v>983805</v>
      </c>
      <c r="F15" s="67">
        <v>871375</v>
      </c>
      <c r="G15" s="160">
        <f t="shared" si="0"/>
        <v>112430</v>
      </c>
      <c r="H15" s="140">
        <f t="shared" si="1"/>
        <v>12.9</v>
      </c>
      <c r="I15" s="108" t="s">
        <v>242</v>
      </c>
      <c r="J15" s="109" t="s">
        <v>470</v>
      </c>
    </row>
    <row r="16" spans="1:10" ht="40.5" x14ac:dyDescent="0.15">
      <c r="A16" s="681"/>
      <c r="B16" s="681"/>
      <c r="C16" s="62"/>
      <c r="D16" s="69" t="s">
        <v>137</v>
      </c>
      <c r="E16" s="153">
        <v>93660</v>
      </c>
      <c r="F16" s="70">
        <v>87608</v>
      </c>
      <c r="G16" s="161">
        <f t="shared" si="0"/>
        <v>6052</v>
      </c>
      <c r="H16" s="141">
        <f t="shared" si="1"/>
        <v>6.91</v>
      </c>
      <c r="I16" s="110" t="s">
        <v>242</v>
      </c>
      <c r="J16" s="111" t="s">
        <v>471</v>
      </c>
    </row>
    <row r="17" spans="1:10" ht="16.5" customHeight="1" x14ac:dyDescent="0.15">
      <c r="A17" s="681"/>
      <c r="B17" s="681"/>
      <c r="C17" s="685" t="s">
        <v>138</v>
      </c>
      <c r="D17" s="686"/>
      <c r="E17" s="154">
        <f>SUM(E18:E19)</f>
        <v>13822</v>
      </c>
      <c r="F17" s="64">
        <f>SUM(F18:F19)</f>
        <v>8449</v>
      </c>
      <c r="G17" s="162">
        <f t="shared" si="0"/>
        <v>5373</v>
      </c>
      <c r="H17" s="139">
        <f t="shared" si="1"/>
        <v>63.59</v>
      </c>
      <c r="I17" s="117"/>
      <c r="J17" s="118"/>
    </row>
    <row r="18" spans="1:10" ht="27" x14ac:dyDescent="0.15">
      <c r="A18" s="681"/>
      <c r="B18" s="681"/>
      <c r="C18" s="57"/>
      <c r="D18" s="66" t="s">
        <v>136</v>
      </c>
      <c r="E18" s="155">
        <v>12576</v>
      </c>
      <c r="F18" s="67">
        <v>7756</v>
      </c>
      <c r="G18" s="160">
        <f t="shared" si="0"/>
        <v>4820</v>
      </c>
      <c r="H18" s="140">
        <f t="shared" si="1"/>
        <v>62.15</v>
      </c>
      <c r="I18" s="108" t="s">
        <v>139</v>
      </c>
      <c r="J18" s="109" t="s">
        <v>487</v>
      </c>
    </row>
    <row r="19" spans="1:10" ht="27" x14ac:dyDescent="0.15">
      <c r="A19" s="681"/>
      <c r="B19" s="681"/>
      <c r="C19" s="62"/>
      <c r="D19" s="69" t="s">
        <v>137</v>
      </c>
      <c r="E19" s="153">
        <v>1246</v>
      </c>
      <c r="F19" s="70">
        <v>693</v>
      </c>
      <c r="G19" s="161">
        <f t="shared" si="0"/>
        <v>553</v>
      </c>
      <c r="H19" s="141">
        <f t="shared" si="1"/>
        <v>79.8</v>
      </c>
      <c r="I19" s="110" t="s">
        <v>139</v>
      </c>
      <c r="J19" s="111" t="s">
        <v>488</v>
      </c>
    </row>
    <row r="20" spans="1:10" ht="16.5" customHeight="1" x14ac:dyDescent="0.15">
      <c r="A20" s="681"/>
      <c r="B20" s="681"/>
      <c r="C20" s="682" t="s">
        <v>140</v>
      </c>
      <c r="D20" s="682"/>
      <c r="E20" s="55">
        <f>E14+E17</f>
        <v>1091287</v>
      </c>
      <c r="F20" s="55">
        <f>F14+F17</f>
        <v>967432</v>
      </c>
      <c r="G20" s="163">
        <f t="shared" si="0"/>
        <v>123855</v>
      </c>
      <c r="H20" s="142">
        <f t="shared" si="1"/>
        <v>12.8</v>
      </c>
      <c r="I20" s="104"/>
      <c r="J20" s="105"/>
    </row>
    <row r="21" spans="1:10" ht="16.5" customHeight="1" x14ac:dyDescent="0.15">
      <c r="A21" s="681"/>
      <c r="B21" s="678" t="s">
        <v>243</v>
      </c>
      <c r="C21" s="679"/>
      <c r="D21" s="680"/>
      <c r="E21" s="55">
        <f>E13+E20</f>
        <v>6477558</v>
      </c>
      <c r="F21" s="55">
        <f>F13+F20</f>
        <v>6251622</v>
      </c>
      <c r="G21" s="163">
        <f t="shared" si="0"/>
        <v>225936</v>
      </c>
      <c r="H21" s="142">
        <f t="shared" si="1"/>
        <v>3.61</v>
      </c>
      <c r="I21" s="104"/>
      <c r="J21" s="105"/>
    </row>
    <row r="22" spans="1:10" ht="16.5" customHeight="1" x14ac:dyDescent="0.15">
      <c r="A22" s="687" t="s">
        <v>142</v>
      </c>
      <c r="B22" s="687"/>
      <c r="C22" s="687"/>
      <c r="D22" s="687"/>
      <c r="E22" s="55">
        <v>1</v>
      </c>
      <c r="F22" s="55">
        <v>1</v>
      </c>
      <c r="G22" s="163">
        <f t="shared" si="0"/>
        <v>0</v>
      </c>
      <c r="H22" s="142">
        <f t="shared" si="1"/>
        <v>0</v>
      </c>
      <c r="I22" s="104"/>
      <c r="J22" s="105"/>
    </row>
    <row r="23" spans="1:10" ht="16.5" customHeight="1" x14ac:dyDescent="0.15">
      <c r="A23" s="687" t="s">
        <v>143</v>
      </c>
      <c r="B23" s="687"/>
      <c r="C23" s="687"/>
      <c r="D23" s="687"/>
      <c r="E23" s="55">
        <v>1</v>
      </c>
      <c r="F23" s="55">
        <v>1</v>
      </c>
      <c r="G23" s="163">
        <f t="shared" si="0"/>
        <v>0</v>
      </c>
      <c r="H23" s="142">
        <f t="shared" si="1"/>
        <v>0</v>
      </c>
      <c r="I23" s="104" t="s">
        <v>367</v>
      </c>
      <c r="J23" s="105"/>
    </row>
    <row r="24" spans="1:10" ht="16.5" customHeight="1" x14ac:dyDescent="0.15">
      <c r="A24" s="688" t="s">
        <v>144</v>
      </c>
      <c r="B24" s="692" t="s">
        <v>244</v>
      </c>
      <c r="C24" s="692"/>
      <c r="D24" s="692"/>
      <c r="E24" s="64">
        <f>SUM(E25:E27)</f>
        <v>4781174</v>
      </c>
      <c r="F24" s="64">
        <f>SUM(F25:F27)</f>
        <v>4225862</v>
      </c>
      <c r="G24" s="162">
        <f>SUM(G25:G27)</f>
        <v>555312</v>
      </c>
      <c r="H24" s="139">
        <f t="shared" si="1"/>
        <v>13.14</v>
      </c>
      <c r="I24" s="117"/>
      <c r="J24" s="118"/>
    </row>
    <row r="25" spans="1:10" ht="27.75" customHeight="1" x14ac:dyDescent="0.15">
      <c r="A25" s="764"/>
      <c r="B25" s="57"/>
      <c r="C25" s="697" t="s">
        <v>245</v>
      </c>
      <c r="D25" s="698"/>
      <c r="E25" s="155">
        <v>3319445</v>
      </c>
      <c r="F25" s="67">
        <v>2794973</v>
      </c>
      <c r="G25" s="160">
        <f t="shared" ref="G25:G70" si="2">E25-F25</f>
        <v>524472</v>
      </c>
      <c r="H25" s="140">
        <f t="shared" si="1"/>
        <v>18.760000000000002</v>
      </c>
      <c r="I25" s="683" t="s">
        <v>452</v>
      </c>
      <c r="J25" s="684"/>
    </row>
    <row r="26" spans="1:10" ht="27.75" customHeight="1" x14ac:dyDescent="0.15">
      <c r="A26" s="764"/>
      <c r="B26" s="57"/>
      <c r="C26" s="693" t="s">
        <v>146</v>
      </c>
      <c r="D26" s="694"/>
      <c r="E26" s="155">
        <v>1039637</v>
      </c>
      <c r="F26" s="67">
        <v>1011257</v>
      </c>
      <c r="G26" s="160">
        <f t="shared" si="2"/>
        <v>28380</v>
      </c>
      <c r="H26" s="140">
        <f t="shared" si="1"/>
        <v>2.81</v>
      </c>
      <c r="I26" s="654" t="s">
        <v>453</v>
      </c>
      <c r="J26" s="655"/>
    </row>
    <row r="27" spans="1:10" ht="27.75" customHeight="1" x14ac:dyDescent="0.15">
      <c r="A27" s="764"/>
      <c r="B27" s="57"/>
      <c r="C27" s="746" t="s">
        <v>368</v>
      </c>
      <c r="D27" s="747"/>
      <c r="E27" s="152">
        <v>422092</v>
      </c>
      <c r="F27" s="132">
        <v>419632</v>
      </c>
      <c r="G27" s="164">
        <f t="shared" si="2"/>
        <v>2460</v>
      </c>
      <c r="H27" s="141">
        <f t="shared" si="1"/>
        <v>0.59</v>
      </c>
      <c r="I27" s="742" t="s">
        <v>454</v>
      </c>
      <c r="J27" s="743"/>
    </row>
    <row r="28" spans="1:10" ht="27.75" customHeight="1" x14ac:dyDescent="0.15">
      <c r="A28" s="764"/>
      <c r="B28" s="750" t="s">
        <v>369</v>
      </c>
      <c r="C28" s="751"/>
      <c r="D28" s="752"/>
      <c r="E28" s="148">
        <v>90528</v>
      </c>
      <c r="F28" s="55">
        <v>85770</v>
      </c>
      <c r="G28" s="163">
        <f t="shared" si="2"/>
        <v>4758</v>
      </c>
      <c r="H28" s="142">
        <f t="shared" si="1"/>
        <v>5.55</v>
      </c>
      <c r="I28" s="656" t="s">
        <v>370</v>
      </c>
      <c r="J28" s="657"/>
    </row>
    <row r="29" spans="1:10" ht="16.5" customHeight="1" x14ac:dyDescent="0.15">
      <c r="A29" s="764"/>
      <c r="B29" s="685" t="s">
        <v>246</v>
      </c>
      <c r="C29" s="708"/>
      <c r="D29" s="686"/>
      <c r="E29" s="154">
        <f>SUM(E30:E31)</f>
        <v>60013</v>
      </c>
      <c r="F29" s="64">
        <f>SUM(F30:F31)</f>
        <v>61106</v>
      </c>
      <c r="G29" s="162">
        <f t="shared" si="2"/>
        <v>-1093</v>
      </c>
      <c r="H29" s="139">
        <f t="shared" si="1"/>
        <v>-1.79</v>
      </c>
      <c r="I29" s="117"/>
      <c r="J29" s="118"/>
    </row>
    <row r="30" spans="1:10" ht="27.75" customHeight="1" x14ac:dyDescent="0.15">
      <c r="A30" s="764"/>
      <c r="B30" s="52"/>
      <c r="C30" s="699" t="s">
        <v>371</v>
      </c>
      <c r="D30" s="700"/>
      <c r="E30" s="155">
        <v>60012</v>
      </c>
      <c r="F30" s="67">
        <v>61105</v>
      </c>
      <c r="G30" s="160">
        <f t="shared" si="2"/>
        <v>-1093</v>
      </c>
      <c r="H30" s="140">
        <f t="shared" si="1"/>
        <v>-1.79</v>
      </c>
      <c r="I30" s="669" t="s">
        <v>372</v>
      </c>
      <c r="J30" s="670"/>
    </row>
    <row r="31" spans="1:10" ht="16.5" customHeight="1" x14ac:dyDescent="0.15">
      <c r="A31" s="764"/>
      <c r="B31" s="52"/>
      <c r="C31" s="706" t="s">
        <v>247</v>
      </c>
      <c r="D31" s="707"/>
      <c r="E31" s="153">
        <v>1</v>
      </c>
      <c r="F31" s="70">
        <v>1</v>
      </c>
      <c r="G31" s="161">
        <f t="shared" si="2"/>
        <v>0</v>
      </c>
      <c r="H31" s="141">
        <f t="shared" si="1"/>
        <v>0</v>
      </c>
      <c r="I31" s="671"/>
      <c r="J31" s="672"/>
    </row>
    <row r="32" spans="1:10" ht="16.5" customHeight="1" x14ac:dyDescent="0.15">
      <c r="A32" s="765"/>
      <c r="B32" s="678" t="s">
        <v>140</v>
      </c>
      <c r="C32" s="679"/>
      <c r="D32" s="680"/>
      <c r="E32" s="148">
        <f>E24+E28+E29</f>
        <v>4931715</v>
      </c>
      <c r="F32" s="55">
        <f>F24+F28+F29</f>
        <v>4372738</v>
      </c>
      <c r="G32" s="163">
        <f t="shared" si="2"/>
        <v>558977</v>
      </c>
      <c r="H32" s="142">
        <f t="shared" si="1"/>
        <v>12.78</v>
      </c>
      <c r="I32" s="104"/>
      <c r="J32" s="105"/>
    </row>
    <row r="33" spans="1:10" ht="16.5" customHeight="1" x14ac:dyDescent="0.15">
      <c r="A33" s="43" t="s">
        <v>373</v>
      </c>
      <c r="B33" s="56"/>
      <c r="C33" s="56"/>
      <c r="D33" s="44"/>
      <c r="E33" s="154">
        <f>SUM(E34:E35)</f>
        <v>4024814</v>
      </c>
      <c r="F33" s="64">
        <f>SUM(F34:F35)</f>
        <v>3226468</v>
      </c>
      <c r="G33" s="162">
        <f t="shared" si="2"/>
        <v>798346</v>
      </c>
      <c r="H33" s="139">
        <f t="shared" si="1"/>
        <v>24.74</v>
      </c>
      <c r="I33" s="126"/>
      <c r="J33" s="127"/>
    </row>
    <row r="34" spans="1:10" ht="16.5" customHeight="1" x14ac:dyDescent="0.15">
      <c r="A34" s="57"/>
      <c r="B34" s="693" t="s">
        <v>374</v>
      </c>
      <c r="C34" s="694"/>
      <c r="D34" s="694"/>
      <c r="E34" s="155">
        <v>4022805</v>
      </c>
      <c r="F34" s="67">
        <v>3224522</v>
      </c>
      <c r="G34" s="160">
        <f t="shared" si="2"/>
        <v>798283</v>
      </c>
      <c r="H34" s="140">
        <f t="shared" si="1"/>
        <v>24.76</v>
      </c>
      <c r="I34" s="654" t="s">
        <v>375</v>
      </c>
      <c r="J34" s="655"/>
    </row>
    <row r="35" spans="1:10" ht="16.5" customHeight="1" x14ac:dyDescent="0.15">
      <c r="A35" s="62"/>
      <c r="B35" s="695" t="s">
        <v>137</v>
      </c>
      <c r="C35" s="696"/>
      <c r="D35" s="696"/>
      <c r="E35" s="153">
        <v>2009</v>
      </c>
      <c r="F35" s="70">
        <v>1946</v>
      </c>
      <c r="G35" s="161">
        <f t="shared" si="2"/>
        <v>63</v>
      </c>
      <c r="H35" s="141">
        <f t="shared" si="1"/>
        <v>3.24</v>
      </c>
      <c r="I35" s="644"/>
      <c r="J35" s="645"/>
    </row>
    <row r="36" spans="1:10" ht="16.5" customHeight="1" x14ac:dyDescent="0.15">
      <c r="A36" s="43" t="s">
        <v>376</v>
      </c>
      <c r="B36" s="56"/>
      <c r="C36" s="56"/>
      <c r="D36" s="44"/>
      <c r="E36" s="154">
        <f>SUM(E37:E39)</f>
        <v>987745</v>
      </c>
      <c r="F36" s="64">
        <f>SUM(F37:F39)</f>
        <v>945095</v>
      </c>
      <c r="G36" s="162">
        <f t="shared" si="2"/>
        <v>42650</v>
      </c>
      <c r="H36" s="139">
        <f>ROUNDDOWN(G36/F36*100,2)</f>
        <v>4.51</v>
      </c>
      <c r="I36" s="126"/>
      <c r="J36" s="127"/>
    </row>
    <row r="37" spans="1:10" ht="27.75" customHeight="1" x14ac:dyDescent="0.15">
      <c r="A37" s="57"/>
      <c r="B37" s="699" t="s">
        <v>369</v>
      </c>
      <c r="C37" s="709"/>
      <c r="D37" s="700"/>
      <c r="E37" s="155">
        <v>90528</v>
      </c>
      <c r="F37" s="67">
        <v>85770</v>
      </c>
      <c r="G37" s="160">
        <f t="shared" si="2"/>
        <v>4758</v>
      </c>
      <c r="H37" s="140">
        <f t="shared" si="1"/>
        <v>5.55</v>
      </c>
      <c r="I37" s="762" t="s">
        <v>370</v>
      </c>
      <c r="J37" s="763"/>
    </row>
    <row r="38" spans="1:10" ht="16.5" customHeight="1" x14ac:dyDescent="0.15">
      <c r="A38" s="57"/>
      <c r="B38" s="748" t="s">
        <v>378</v>
      </c>
      <c r="C38" s="749"/>
      <c r="D38" s="749"/>
      <c r="E38" s="152">
        <v>45549</v>
      </c>
      <c r="F38" s="132">
        <v>78704</v>
      </c>
      <c r="G38" s="164">
        <f t="shared" si="2"/>
        <v>-33155</v>
      </c>
      <c r="H38" s="140">
        <f t="shared" si="1"/>
        <v>-42.13</v>
      </c>
      <c r="I38" s="742" t="s">
        <v>379</v>
      </c>
      <c r="J38" s="743"/>
    </row>
    <row r="39" spans="1:10" ht="16.5" customHeight="1" x14ac:dyDescent="0.15">
      <c r="A39" s="62"/>
      <c r="B39" s="695" t="s">
        <v>439</v>
      </c>
      <c r="C39" s="696"/>
      <c r="D39" s="696"/>
      <c r="E39" s="153">
        <v>851668</v>
      </c>
      <c r="F39" s="70">
        <v>780621</v>
      </c>
      <c r="G39" s="161">
        <f t="shared" si="2"/>
        <v>71047</v>
      </c>
      <c r="H39" s="141">
        <f t="shared" si="1"/>
        <v>9.1</v>
      </c>
      <c r="I39" s="644" t="s">
        <v>439</v>
      </c>
      <c r="J39" s="645"/>
    </row>
    <row r="40" spans="1:10" ht="23.25" customHeight="1" x14ac:dyDescent="0.15">
      <c r="A40" s="43" t="s">
        <v>496</v>
      </c>
      <c r="B40" s="56"/>
      <c r="C40" s="56"/>
      <c r="D40" s="44"/>
      <c r="E40" s="154">
        <f>SUM(E41:E42)</f>
        <v>2300238</v>
      </c>
      <c r="F40" s="64">
        <f>SUM(F41:F42)</f>
        <v>317787</v>
      </c>
      <c r="G40" s="154">
        <f>SUM(G41:G42)</f>
        <v>1982451</v>
      </c>
      <c r="H40" s="139">
        <f t="shared" si="1"/>
        <v>623.83000000000004</v>
      </c>
      <c r="I40" s="753" t="s">
        <v>490</v>
      </c>
      <c r="J40" s="757"/>
    </row>
    <row r="41" spans="1:10" ht="16.5" customHeight="1" x14ac:dyDescent="0.15">
      <c r="A41" s="52"/>
      <c r="B41" s="754" t="s">
        <v>497</v>
      </c>
      <c r="C41" s="755"/>
      <c r="D41" s="756"/>
      <c r="E41" s="155">
        <v>362133</v>
      </c>
      <c r="F41" s="67">
        <v>317787</v>
      </c>
      <c r="G41" s="160">
        <f>E41-F41</f>
        <v>44346</v>
      </c>
      <c r="H41" s="140">
        <f>ROUND(G41/F41*100,2)</f>
        <v>13.95</v>
      </c>
      <c r="I41" s="758"/>
      <c r="J41" s="759"/>
    </row>
    <row r="42" spans="1:10" ht="16.5" customHeight="1" x14ac:dyDescent="0.15">
      <c r="A42" s="53"/>
      <c r="B42" s="150" t="s">
        <v>489</v>
      </c>
      <c r="C42" s="149"/>
      <c r="D42" s="75"/>
      <c r="E42" s="156">
        <v>1938105</v>
      </c>
      <c r="F42" s="67">
        <v>0</v>
      </c>
      <c r="G42" s="160">
        <f>E42-F42</f>
        <v>1938105</v>
      </c>
      <c r="H42" s="140" t="s">
        <v>298</v>
      </c>
      <c r="I42" s="760"/>
      <c r="J42" s="761"/>
    </row>
    <row r="43" spans="1:10" ht="16.5" customHeight="1" x14ac:dyDescent="0.15">
      <c r="A43" s="51" t="s">
        <v>149</v>
      </c>
      <c r="B43" s="49"/>
      <c r="C43" s="49"/>
      <c r="D43" s="50"/>
      <c r="E43" s="148">
        <v>4</v>
      </c>
      <c r="F43" s="55">
        <v>2</v>
      </c>
      <c r="G43" s="163">
        <f t="shared" si="2"/>
        <v>2</v>
      </c>
      <c r="H43" s="142">
        <f t="shared" si="1"/>
        <v>100</v>
      </c>
      <c r="I43" s="652" t="s">
        <v>382</v>
      </c>
      <c r="J43" s="653"/>
    </row>
    <row r="44" spans="1:10" ht="16.5" customHeight="1" x14ac:dyDescent="0.15">
      <c r="A44" s="688" t="s">
        <v>150</v>
      </c>
      <c r="B44" s="48" t="s">
        <v>441</v>
      </c>
      <c r="C44" s="48"/>
      <c r="D44" s="48"/>
      <c r="E44" s="154">
        <f>SUM(E45:E46)</f>
        <v>280980</v>
      </c>
      <c r="F44" s="64">
        <f>SUM(F45:F46)</f>
        <v>282905</v>
      </c>
      <c r="G44" s="162">
        <f t="shared" si="2"/>
        <v>-1925</v>
      </c>
      <c r="H44" s="139">
        <f t="shared" si="1"/>
        <v>-0.68</v>
      </c>
      <c r="I44" s="646" t="s">
        <v>383</v>
      </c>
      <c r="J44" s="647"/>
    </row>
    <row r="45" spans="1:10" ht="16.5" customHeight="1" x14ac:dyDescent="0.15">
      <c r="A45" s="689"/>
      <c r="B45" s="57"/>
      <c r="C45" s="72" t="s">
        <v>136</v>
      </c>
      <c r="D45" s="73"/>
      <c r="E45" s="155">
        <v>258693</v>
      </c>
      <c r="F45" s="67">
        <v>260462</v>
      </c>
      <c r="G45" s="160">
        <f t="shared" si="2"/>
        <v>-1769</v>
      </c>
      <c r="H45" s="140">
        <f t="shared" si="1"/>
        <v>-0.68</v>
      </c>
      <c r="I45" s="648"/>
      <c r="J45" s="649"/>
    </row>
    <row r="46" spans="1:10" ht="16.5" customHeight="1" x14ac:dyDescent="0.15">
      <c r="A46" s="689"/>
      <c r="B46" s="62"/>
      <c r="C46" s="76" t="s">
        <v>137</v>
      </c>
      <c r="D46" s="77"/>
      <c r="E46" s="153">
        <v>22287</v>
      </c>
      <c r="F46" s="70">
        <v>22443</v>
      </c>
      <c r="G46" s="161">
        <f t="shared" si="2"/>
        <v>-156</v>
      </c>
      <c r="H46" s="141">
        <f t="shared" si="1"/>
        <v>-0.7</v>
      </c>
      <c r="I46" s="648"/>
      <c r="J46" s="649"/>
    </row>
    <row r="47" spans="1:10" ht="16.5" customHeight="1" x14ac:dyDescent="0.15">
      <c r="A47" s="689"/>
      <c r="B47" s="48" t="s">
        <v>394</v>
      </c>
      <c r="C47" s="48"/>
      <c r="D47" s="48"/>
      <c r="E47" s="154">
        <f>SUM(E48:E49)</f>
        <v>93942</v>
      </c>
      <c r="F47" s="64">
        <f>SUM(F48:F49)</f>
        <v>87576</v>
      </c>
      <c r="G47" s="162">
        <f t="shared" si="2"/>
        <v>6366</v>
      </c>
      <c r="H47" s="139">
        <f t="shared" si="1"/>
        <v>7.27</v>
      </c>
      <c r="I47" s="648"/>
      <c r="J47" s="649"/>
    </row>
    <row r="48" spans="1:10" ht="16.5" customHeight="1" x14ac:dyDescent="0.15">
      <c r="A48" s="689"/>
      <c r="B48" s="57"/>
      <c r="C48" s="72" t="s">
        <v>136</v>
      </c>
      <c r="D48" s="73"/>
      <c r="E48" s="155">
        <v>87367</v>
      </c>
      <c r="F48" s="67">
        <v>82660</v>
      </c>
      <c r="G48" s="160">
        <f t="shared" si="2"/>
        <v>4707</v>
      </c>
      <c r="H48" s="140">
        <f t="shared" si="1"/>
        <v>5.69</v>
      </c>
      <c r="I48" s="648"/>
      <c r="J48" s="649"/>
    </row>
    <row r="49" spans="1:10" ht="16.5" customHeight="1" x14ac:dyDescent="0.15">
      <c r="A49" s="689"/>
      <c r="B49" s="62"/>
      <c r="C49" s="76" t="s">
        <v>137</v>
      </c>
      <c r="D49" s="77"/>
      <c r="E49" s="153">
        <v>6575</v>
      </c>
      <c r="F49" s="70">
        <v>4916</v>
      </c>
      <c r="G49" s="161">
        <f t="shared" si="2"/>
        <v>1659</v>
      </c>
      <c r="H49" s="141">
        <f t="shared" si="1"/>
        <v>33.75</v>
      </c>
      <c r="I49" s="650"/>
      <c r="J49" s="651"/>
    </row>
    <row r="50" spans="1:10" ht="27" customHeight="1" x14ac:dyDescent="0.15">
      <c r="A50" s="689"/>
      <c r="B50" s="47" t="s">
        <v>152</v>
      </c>
      <c r="C50" s="47"/>
      <c r="D50" s="47"/>
      <c r="E50" s="148">
        <v>313969</v>
      </c>
      <c r="F50" s="55">
        <v>290098</v>
      </c>
      <c r="G50" s="163">
        <f t="shared" si="2"/>
        <v>23871</v>
      </c>
      <c r="H50" s="142">
        <f t="shared" si="1"/>
        <v>8.23</v>
      </c>
      <c r="I50" s="667" t="s">
        <v>384</v>
      </c>
      <c r="J50" s="668"/>
    </row>
    <row r="51" spans="1:10" ht="27" customHeight="1" x14ac:dyDescent="0.15">
      <c r="A51" s="689"/>
      <c r="B51" s="47" t="s">
        <v>153</v>
      </c>
      <c r="C51" s="47"/>
      <c r="D51" s="47"/>
      <c r="E51" s="148">
        <v>101500</v>
      </c>
      <c r="F51" s="55">
        <v>93333</v>
      </c>
      <c r="G51" s="163">
        <f t="shared" si="2"/>
        <v>8167</v>
      </c>
      <c r="H51" s="142">
        <f t="shared" si="1"/>
        <v>8.75</v>
      </c>
      <c r="I51" s="656" t="s">
        <v>385</v>
      </c>
      <c r="J51" s="657"/>
    </row>
    <row r="52" spans="1:10" ht="27.75" customHeight="1" x14ac:dyDescent="0.15">
      <c r="A52" s="689"/>
      <c r="B52" s="47" t="s">
        <v>386</v>
      </c>
      <c r="C52" s="47"/>
      <c r="D52" s="47"/>
      <c r="E52" s="148">
        <v>167024</v>
      </c>
      <c r="F52" s="55">
        <v>135739</v>
      </c>
      <c r="G52" s="163">
        <f t="shared" si="2"/>
        <v>31285</v>
      </c>
      <c r="H52" s="142">
        <f t="shared" si="1"/>
        <v>23.05</v>
      </c>
      <c r="I52" s="656" t="s">
        <v>387</v>
      </c>
      <c r="J52" s="666"/>
    </row>
    <row r="53" spans="1:10" ht="16.5" customHeight="1" x14ac:dyDescent="0.15">
      <c r="A53" s="689"/>
      <c r="B53" s="48" t="s">
        <v>155</v>
      </c>
      <c r="C53" s="48"/>
      <c r="D53" s="48"/>
      <c r="E53" s="154">
        <f>SUM(E54:E55)</f>
        <v>2681902</v>
      </c>
      <c r="F53" s="64">
        <f>SUM(F54:F55)</f>
        <v>2531227</v>
      </c>
      <c r="G53" s="162">
        <f t="shared" si="2"/>
        <v>150675</v>
      </c>
      <c r="H53" s="139">
        <f t="shared" si="1"/>
        <v>5.95</v>
      </c>
      <c r="I53" s="660"/>
      <c r="J53" s="661"/>
    </row>
    <row r="54" spans="1:10" ht="16.5" customHeight="1" x14ac:dyDescent="0.15">
      <c r="A54" s="689"/>
      <c r="B54" s="57"/>
      <c r="C54" s="72" t="s">
        <v>136</v>
      </c>
      <c r="D54" s="73"/>
      <c r="E54" s="155">
        <v>2628002</v>
      </c>
      <c r="F54" s="67">
        <v>2418379</v>
      </c>
      <c r="G54" s="160">
        <f t="shared" si="2"/>
        <v>209623</v>
      </c>
      <c r="H54" s="140">
        <f t="shared" si="1"/>
        <v>8.67</v>
      </c>
      <c r="I54" s="662"/>
      <c r="J54" s="663"/>
    </row>
    <row r="55" spans="1:10" ht="16.5" customHeight="1" x14ac:dyDescent="0.15">
      <c r="A55" s="689"/>
      <c r="B55" s="62"/>
      <c r="C55" s="76" t="s">
        <v>137</v>
      </c>
      <c r="D55" s="77"/>
      <c r="E55" s="153">
        <v>53900</v>
      </c>
      <c r="F55" s="70">
        <v>112848</v>
      </c>
      <c r="G55" s="161">
        <f t="shared" si="2"/>
        <v>-58948</v>
      </c>
      <c r="H55" s="141">
        <f t="shared" si="1"/>
        <v>-52.24</v>
      </c>
      <c r="I55" s="664"/>
      <c r="J55" s="665"/>
    </row>
    <row r="56" spans="1:10" ht="16.5" customHeight="1" x14ac:dyDescent="0.15">
      <c r="A56" s="690"/>
      <c r="B56" s="678" t="s">
        <v>140</v>
      </c>
      <c r="C56" s="679"/>
      <c r="D56" s="680"/>
      <c r="E56" s="55">
        <f>E44+E47+E50+E51+E52+E53</f>
        <v>3639317</v>
      </c>
      <c r="F56" s="55">
        <f>F44+F47+F50+F51+F52+F53</f>
        <v>3420878</v>
      </c>
      <c r="G56" s="163">
        <f t="shared" si="2"/>
        <v>218439</v>
      </c>
      <c r="H56" s="142">
        <f t="shared" si="1"/>
        <v>6.39</v>
      </c>
      <c r="I56" s="104"/>
      <c r="J56" s="105"/>
    </row>
    <row r="57" spans="1:10" ht="16.5" customHeight="1" x14ac:dyDescent="0.15">
      <c r="A57" s="711" t="s">
        <v>156</v>
      </c>
      <c r="B57" s="687" t="s">
        <v>157</v>
      </c>
      <c r="C57" s="687"/>
      <c r="D57" s="687"/>
      <c r="E57" s="55">
        <v>1</v>
      </c>
      <c r="F57" s="55">
        <v>1</v>
      </c>
      <c r="G57" s="163">
        <f t="shared" si="2"/>
        <v>0</v>
      </c>
      <c r="H57" s="142">
        <f t="shared" si="1"/>
        <v>0</v>
      </c>
      <c r="I57" s="660" t="s">
        <v>388</v>
      </c>
      <c r="J57" s="661"/>
    </row>
    <row r="58" spans="1:10" ht="16.5" customHeight="1" x14ac:dyDescent="0.15">
      <c r="A58" s="712"/>
      <c r="B58" s="687" t="s">
        <v>158</v>
      </c>
      <c r="C58" s="687"/>
      <c r="D58" s="687"/>
      <c r="E58" s="55">
        <v>0</v>
      </c>
      <c r="F58" s="55">
        <v>0</v>
      </c>
      <c r="G58" s="163">
        <f t="shared" si="2"/>
        <v>0</v>
      </c>
      <c r="H58" s="63" t="s">
        <v>377</v>
      </c>
      <c r="I58" s="662"/>
      <c r="J58" s="663"/>
    </row>
    <row r="59" spans="1:10" ht="16.5" customHeight="1" x14ac:dyDescent="0.15">
      <c r="A59" s="713"/>
      <c r="B59" s="682" t="s">
        <v>140</v>
      </c>
      <c r="C59" s="682"/>
      <c r="D59" s="682"/>
      <c r="E59" s="55">
        <f>SUM(E57:E58)</f>
        <v>1</v>
      </c>
      <c r="F59" s="55">
        <f>SUM(F57:F58)</f>
        <v>1</v>
      </c>
      <c r="G59" s="163">
        <f t="shared" si="2"/>
        <v>0</v>
      </c>
      <c r="H59" s="142">
        <f t="shared" ref="H59:H70" si="3">ROUND(G59/F59*100,2)</f>
        <v>0</v>
      </c>
      <c r="I59" s="664"/>
      <c r="J59" s="665"/>
    </row>
    <row r="60" spans="1:10" ht="16.5" customHeight="1" x14ac:dyDescent="0.15">
      <c r="A60" s="688" t="s">
        <v>159</v>
      </c>
      <c r="B60" s="687" t="s">
        <v>160</v>
      </c>
      <c r="C60" s="687"/>
      <c r="D60" s="687"/>
      <c r="E60" s="55">
        <v>20000</v>
      </c>
      <c r="F60" s="55">
        <v>20000</v>
      </c>
      <c r="G60" s="163">
        <f t="shared" si="2"/>
        <v>0</v>
      </c>
      <c r="H60" s="142">
        <f t="shared" si="3"/>
        <v>0</v>
      </c>
      <c r="I60" s="104" t="s">
        <v>389</v>
      </c>
      <c r="J60" s="105"/>
    </row>
    <row r="61" spans="1:10" ht="16.5" customHeight="1" x14ac:dyDescent="0.15">
      <c r="A61" s="689"/>
      <c r="B61" s="687" t="s">
        <v>161</v>
      </c>
      <c r="C61" s="687"/>
      <c r="D61" s="687"/>
      <c r="E61" s="55">
        <v>50</v>
      </c>
      <c r="F61" s="55">
        <v>20</v>
      </c>
      <c r="G61" s="163">
        <f t="shared" si="2"/>
        <v>30</v>
      </c>
      <c r="H61" s="142">
        <f t="shared" si="3"/>
        <v>150</v>
      </c>
      <c r="I61" s="104" t="s">
        <v>390</v>
      </c>
      <c r="J61" s="105"/>
    </row>
    <row r="62" spans="1:10" ht="16.5" customHeight="1" x14ac:dyDescent="0.15">
      <c r="A62" s="689"/>
      <c r="B62" s="61" t="s">
        <v>162</v>
      </c>
      <c r="C62" s="82"/>
      <c r="D62" s="79"/>
      <c r="E62" s="64">
        <f>SUM(E63:E66)</f>
        <v>11002</v>
      </c>
      <c r="F62" s="64">
        <f>SUM(F63:F66)</f>
        <v>11002</v>
      </c>
      <c r="G62" s="162">
        <f t="shared" si="2"/>
        <v>0</v>
      </c>
      <c r="H62" s="139">
        <f t="shared" si="3"/>
        <v>0</v>
      </c>
      <c r="I62" s="128"/>
      <c r="J62" s="129"/>
    </row>
    <row r="63" spans="1:10" ht="16.5" customHeight="1" x14ac:dyDescent="0.15">
      <c r="A63" s="689"/>
      <c r="B63" s="78"/>
      <c r="C63" s="80" t="s">
        <v>248</v>
      </c>
      <c r="D63" s="81"/>
      <c r="E63" s="67">
        <v>1</v>
      </c>
      <c r="F63" s="67">
        <v>1</v>
      </c>
      <c r="G63" s="160">
        <f t="shared" si="2"/>
        <v>0</v>
      </c>
      <c r="H63" s="140">
        <f t="shared" si="3"/>
        <v>0</v>
      </c>
      <c r="I63" s="654"/>
      <c r="J63" s="655"/>
    </row>
    <row r="64" spans="1:10" ht="16.5" customHeight="1" x14ac:dyDescent="0.15">
      <c r="A64" s="689"/>
      <c r="B64" s="78"/>
      <c r="C64" s="80" t="s">
        <v>249</v>
      </c>
      <c r="D64" s="81"/>
      <c r="E64" s="67">
        <v>1000</v>
      </c>
      <c r="F64" s="67">
        <v>1000</v>
      </c>
      <c r="G64" s="160">
        <f t="shared" si="2"/>
        <v>0</v>
      </c>
      <c r="H64" s="140">
        <f t="shared" si="3"/>
        <v>0</v>
      </c>
      <c r="I64" s="654" t="s">
        <v>391</v>
      </c>
      <c r="J64" s="655"/>
    </row>
    <row r="65" spans="1:12" ht="16.5" customHeight="1" x14ac:dyDescent="0.15">
      <c r="A65" s="689"/>
      <c r="B65" s="78"/>
      <c r="C65" s="80" t="s">
        <v>250</v>
      </c>
      <c r="D65" s="81"/>
      <c r="E65" s="67">
        <v>10000</v>
      </c>
      <c r="F65" s="67">
        <v>10000</v>
      </c>
      <c r="G65" s="160">
        <f t="shared" si="2"/>
        <v>0</v>
      </c>
      <c r="H65" s="140">
        <f t="shared" si="3"/>
        <v>0</v>
      </c>
      <c r="I65" s="654" t="s">
        <v>392</v>
      </c>
      <c r="J65" s="655"/>
    </row>
    <row r="66" spans="1:12" ht="16.5" customHeight="1" x14ac:dyDescent="0.15">
      <c r="A66" s="689"/>
      <c r="C66" s="74" t="s">
        <v>162</v>
      </c>
      <c r="D66" s="75"/>
      <c r="E66" s="70">
        <v>1</v>
      </c>
      <c r="F66" s="70">
        <v>1</v>
      </c>
      <c r="G66" s="161">
        <f t="shared" si="2"/>
        <v>0</v>
      </c>
      <c r="H66" s="141">
        <f t="shared" si="3"/>
        <v>0</v>
      </c>
      <c r="I66" s="644"/>
      <c r="J66" s="645"/>
    </row>
    <row r="67" spans="1:12" ht="16.5" customHeight="1" x14ac:dyDescent="0.15">
      <c r="A67" s="690"/>
      <c r="B67" s="682" t="s">
        <v>140</v>
      </c>
      <c r="C67" s="682"/>
      <c r="D67" s="682"/>
      <c r="E67" s="55">
        <f>E60+E61+E62</f>
        <v>31052</v>
      </c>
      <c r="F67" s="55">
        <f>F60+F61+F62</f>
        <v>31022</v>
      </c>
      <c r="G67" s="163">
        <f t="shared" si="2"/>
        <v>30</v>
      </c>
      <c r="H67" s="142">
        <f t="shared" si="3"/>
        <v>0.1</v>
      </c>
      <c r="I67" s="104"/>
      <c r="J67" s="105"/>
      <c r="L67" s="40">
        <v>3130566</v>
      </c>
    </row>
    <row r="68" spans="1:12" ht="16.5" customHeight="1" x14ac:dyDescent="0.15">
      <c r="A68" s="688" t="s">
        <v>251</v>
      </c>
      <c r="B68" s="701" t="s">
        <v>252</v>
      </c>
      <c r="C68" s="701"/>
      <c r="D68" s="701"/>
      <c r="E68" s="148">
        <v>16767863</v>
      </c>
      <c r="F68" s="55">
        <v>13771266</v>
      </c>
      <c r="G68" s="137">
        <f t="shared" si="2"/>
        <v>2996597</v>
      </c>
      <c r="H68" s="142">
        <f t="shared" si="3"/>
        <v>21.76</v>
      </c>
      <c r="I68" s="104"/>
      <c r="J68" s="105"/>
      <c r="L68" s="40">
        <v>2996597</v>
      </c>
    </row>
    <row r="69" spans="1:12" ht="16.5" customHeight="1" x14ac:dyDescent="0.15">
      <c r="A69" s="689"/>
      <c r="B69" s="701" t="s">
        <v>253</v>
      </c>
      <c r="C69" s="701"/>
      <c r="D69" s="701"/>
      <c r="E69" s="148">
        <v>4424331</v>
      </c>
      <c r="F69" s="55">
        <v>3572231</v>
      </c>
      <c r="G69" s="137">
        <f t="shared" si="2"/>
        <v>852100</v>
      </c>
      <c r="H69" s="142">
        <f t="shared" si="3"/>
        <v>23.85</v>
      </c>
      <c r="I69" s="104"/>
      <c r="J69" s="105"/>
    </row>
    <row r="70" spans="1:12" ht="16.5" customHeight="1" x14ac:dyDescent="0.15">
      <c r="A70" s="689"/>
      <c r="B70" s="701" t="s">
        <v>254</v>
      </c>
      <c r="C70" s="701"/>
      <c r="D70" s="701"/>
      <c r="E70" s="148">
        <v>1200252</v>
      </c>
      <c r="F70" s="55">
        <v>1222118</v>
      </c>
      <c r="G70" s="137">
        <f t="shared" si="2"/>
        <v>-21866</v>
      </c>
      <c r="H70" s="142">
        <f t="shared" si="3"/>
        <v>-1.79</v>
      </c>
      <c r="I70" s="104"/>
      <c r="J70" s="105"/>
    </row>
    <row r="71" spans="1:12" ht="16.5" customHeight="1" x14ac:dyDescent="0.15">
      <c r="A71" s="710"/>
      <c r="B71" s="714" t="s">
        <v>255</v>
      </c>
      <c r="C71" s="715"/>
      <c r="D71" s="716"/>
      <c r="E71" s="55">
        <f>SUM(E68:E70)</f>
        <v>22392446</v>
      </c>
      <c r="F71" s="55">
        <f>SUM(F68:F70)</f>
        <v>18565615</v>
      </c>
      <c r="G71" s="137">
        <f>E71-F71</f>
        <v>3826831</v>
      </c>
      <c r="H71" s="142">
        <f>ROUNDDOWN(G71/F71*100,2)</f>
        <v>20.61</v>
      </c>
      <c r="I71" s="104"/>
      <c r="J71" s="105"/>
    </row>
  </sheetData>
  <mergeCells count="71">
    <mergeCell ref="A1:J1"/>
    <mergeCell ref="A5:D6"/>
    <mergeCell ref="E5:E6"/>
    <mergeCell ref="F5:F6"/>
    <mergeCell ref="G5:H5"/>
    <mergeCell ref="I5:J6"/>
    <mergeCell ref="A7:A21"/>
    <mergeCell ref="B7:B13"/>
    <mergeCell ref="C7:D7"/>
    <mergeCell ref="C10:D10"/>
    <mergeCell ref="C13:D13"/>
    <mergeCell ref="B14:B20"/>
    <mergeCell ref="C14:D14"/>
    <mergeCell ref="C17:D17"/>
    <mergeCell ref="C20:D20"/>
    <mergeCell ref="B21:D21"/>
    <mergeCell ref="A22:D22"/>
    <mergeCell ref="A23:D23"/>
    <mergeCell ref="A24:A32"/>
    <mergeCell ref="B24:D24"/>
    <mergeCell ref="C25:D25"/>
    <mergeCell ref="C31:D31"/>
    <mergeCell ref="I25:J25"/>
    <mergeCell ref="C26:D26"/>
    <mergeCell ref="I26:J26"/>
    <mergeCell ref="C27:D27"/>
    <mergeCell ref="I27:J27"/>
    <mergeCell ref="I28:J28"/>
    <mergeCell ref="B29:D29"/>
    <mergeCell ref="C30:D30"/>
    <mergeCell ref="I30:J30"/>
    <mergeCell ref="B28:D28"/>
    <mergeCell ref="B37:D37"/>
    <mergeCell ref="I37:J37"/>
    <mergeCell ref="B38:D38"/>
    <mergeCell ref="I38:J38"/>
    <mergeCell ref="I31:J31"/>
    <mergeCell ref="B32:D32"/>
    <mergeCell ref="B34:D34"/>
    <mergeCell ref="I34:J35"/>
    <mergeCell ref="B35:D35"/>
    <mergeCell ref="B39:D39"/>
    <mergeCell ref="I39:J39"/>
    <mergeCell ref="I43:J43"/>
    <mergeCell ref="B41:D41"/>
    <mergeCell ref="I40:J42"/>
    <mergeCell ref="A44:A56"/>
    <mergeCell ref="I44:J49"/>
    <mergeCell ref="I50:J50"/>
    <mergeCell ref="I51:J51"/>
    <mergeCell ref="I52:J52"/>
    <mergeCell ref="I53:J55"/>
    <mergeCell ref="B56:D56"/>
    <mergeCell ref="A57:A59"/>
    <mergeCell ref="B57:D57"/>
    <mergeCell ref="I57:J59"/>
    <mergeCell ref="B58:D58"/>
    <mergeCell ref="B59:D59"/>
    <mergeCell ref="A60:A67"/>
    <mergeCell ref="B60:D60"/>
    <mergeCell ref="B61:D61"/>
    <mergeCell ref="I63:J63"/>
    <mergeCell ref="I64:J64"/>
    <mergeCell ref="I65:J65"/>
    <mergeCell ref="I66:J66"/>
    <mergeCell ref="B67:D67"/>
    <mergeCell ref="A68:A71"/>
    <mergeCell ref="B68:D68"/>
    <mergeCell ref="B69:D69"/>
    <mergeCell ref="B70:D70"/>
    <mergeCell ref="B71:D71"/>
  </mergeCells>
  <phoneticPr fontId="2"/>
  <dataValidations count="2">
    <dataValidation imeMode="off" allowBlank="1" showInputMessage="1" showErrorMessage="1" sqref="E7:H71"/>
    <dataValidation imeMode="hiragana" allowBlank="1" showInputMessage="1" showErrorMessage="1" sqref="I56:I57 J32 I36:I37 J4 J29 J56 I50:I53 I4:I33 I60:J61 J7:J24 I67:J65536 I63:I66 I43 I40"/>
  </dataValidations>
  <printOptions horizontalCentered="1"/>
  <pageMargins left="0.39370078740157483" right="0.19685039370078741" top="0.98425196850393704" bottom="0.98425196850393704" header="0.51181102362204722" footer="0.51181102362204722"/>
  <pageSetup paperSize="9" scale="8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3" sqref="K3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125" style="40" customWidth="1"/>
    <col min="6" max="6" width="11.625" style="40" customWidth="1"/>
    <col min="7" max="7" width="8.625" style="40" customWidth="1"/>
    <col min="8" max="8" width="17.625" style="40" customWidth="1"/>
    <col min="9" max="9" width="11.25" style="41" customWidth="1"/>
    <col min="10" max="16384" width="9" style="40"/>
  </cols>
  <sheetData>
    <row r="1" spans="1:9" ht="15" customHeight="1" x14ac:dyDescent="0.15">
      <c r="A1" s="40" t="s">
        <v>256</v>
      </c>
      <c r="D1" s="157"/>
      <c r="I1" s="131" t="s">
        <v>363</v>
      </c>
    </row>
    <row r="2" spans="1:9" ht="15" customHeight="1" x14ac:dyDescent="0.15">
      <c r="A2" s="674" t="s">
        <v>0</v>
      </c>
      <c r="B2" s="620"/>
      <c r="C2" s="559"/>
      <c r="D2" s="778" t="s">
        <v>364</v>
      </c>
      <c r="E2" s="722" t="s">
        <v>365</v>
      </c>
      <c r="F2" s="776" t="s">
        <v>473</v>
      </c>
      <c r="G2" s="777"/>
      <c r="H2" s="674" t="s">
        <v>19</v>
      </c>
      <c r="I2" s="719"/>
    </row>
    <row r="3" spans="1:9" ht="21" customHeight="1" x14ac:dyDescent="0.15">
      <c r="A3" s="560"/>
      <c r="B3" s="621"/>
      <c r="C3" s="561"/>
      <c r="D3" s="779"/>
      <c r="E3" s="723"/>
      <c r="F3" s="130" t="s">
        <v>366</v>
      </c>
      <c r="G3" s="130" t="s">
        <v>442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148">
        <v>203002</v>
      </c>
      <c r="E4" s="55">
        <v>171028</v>
      </c>
      <c r="F4" s="137">
        <f t="shared" ref="F4:F45" si="0">D4-E4</f>
        <v>31974</v>
      </c>
      <c r="G4" s="142">
        <f t="shared" ref="G4:G26" si="1">ROUND(F4/E4*100,2)</f>
        <v>18.7</v>
      </c>
      <c r="H4" s="753" t="s">
        <v>455</v>
      </c>
      <c r="I4" s="726"/>
    </row>
    <row r="5" spans="1:9" ht="16.5" customHeight="1" x14ac:dyDescent="0.15">
      <c r="A5" s="712"/>
      <c r="B5" s="51" t="s">
        <v>165</v>
      </c>
      <c r="C5" s="49"/>
      <c r="D5" s="148">
        <v>110967</v>
      </c>
      <c r="E5" s="55">
        <v>119070</v>
      </c>
      <c r="F5" s="137">
        <f t="shared" si="0"/>
        <v>-8103</v>
      </c>
      <c r="G5" s="142">
        <f t="shared" si="1"/>
        <v>-6.81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148">
        <f>SUM(D4:D5)</f>
        <v>313969</v>
      </c>
      <c r="E6" s="55">
        <f>SUM(E4:E5)</f>
        <v>290098</v>
      </c>
      <c r="F6" s="137">
        <f t="shared" si="0"/>
        <v>23871</v>
      </c>
      <c r="G6" s="142">
        <f t="shared" si="1"/>
        <v>8.23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148">
        <v>9124335</v>
      </c>
      <c r="E7" s="55">
        <v>8384336</v>
      </c>
      <c r="F7" s="137">
        <f t="shared" si="0"/>
        <v>739999</v>
      </c>
      <c r="G7" s="142">
        <f t="shared" si="1"/>
        <v>8.83</v>
      </c>
      <c r="H7" s="104" t="s">
        <v>308</v>
      </c>
      <c r="I7" s="105" t="s">
        <v>477</v>
      </c>
    </row>
    <row r="8" spans="1:9" ht="16.5" customHeight="1" x14ac:dyDescent="0.15">
      <c r="A8" s="689"/>
      <c r="B8" s="689"/>
      <c r="C8" s="51" t="s">
        <v>259</v>
      </c>
      <c r="D8" s="148">
        <v>168014</v>
      </c>
      <c r="E8" s="55">
        <v>158174</v>
      </c>
      <c r="F8" s="137">
        <f t="shared" si="0"/>
        <v>9840</v>
      </c>
      <c r="G8" s="142">
        <f t="shared" si="1"/>
        <v>6.22</v>
      </c>
      <c r="H8" s="104" t="s">
        <v>308</v>
      </c>
      <c r="I8" s="105" t="s">
        <v>478</v>
      </c>
    </row>
    <row r="9" spans="1:9" ht="16.5" customHeight="1" x14ac:dyDescent="0.15">
      <c r="A9" s="689"/>
      <c r="B9" s="689"/>
      <c r="C9" s="51" t="s">
        <v>260</v>
      </c>
      <c r="D9" s="148">
        <v>760927</v>
      </c>
      <c r="E9" s="55">
        <v>722695</v>
      </c>
      <c r="F9" s="137">
        <f t="shared" si="0"/>
        <v>38232</v>
      </c>
      <c r="G9" s="142">
        <f t="shared" si="1"/>
        <v>5.29</v>
      </c>
      <c r="H9" s="104" t="s">
        <v>308</v>
      </c>
      <c r="I9" s="105" t="s">
        <v>479</v>
      </c>
    </row>
    <row r="10" spans="1:9" ht="16.5" customHeight="1" x14ac:dyDescent="0.15">
      <c r="A10" s="689"/>
      <c r="B10" s="689"/>
      <c r="C10" s="51" t="s">
        <v>261</v>
      </c>
      <c r="D10" s="148">
        <v>180</v>
      </c>
      <c r="E10" s="55">
        <v>180</v>
      </c>
      <c r="F10" s="137">
        <f t="shared" si="0"/>
        <v>0</v>
      </c>
      <c r="G10" s="142">
        <f t="shared" si="1"/>
        <v>0</v>
      </c>
      <c r="H10" s="106"/>
      <c r="I10" s="107"/>
    </row>
    <row r="11" spans="1:9" ht="16.5" customHeight="1" x14ac:dyDescent="0.15">
      <c r="A11" s="689"/>
      <c r="B11" s="689"/>
      <c r="C11" s="51" t="s">
        <v>262</v>
      </c>
      <c r="D11" s="148">
        <v>9540</v>
      </c>
      <c r="E11" s="55">
        <v>10356</v>
      </c>
      <c r="F11" s="137">
        <f t="shared" si="0"/>
        <v>-816</v>
      </c>
      <c r="G11" s="142">
        <f t="shared" si="1"/>
        <v>-7.88</v>
      </c>
      <c r="H11" s="734" t="s">
        <v>395</v>
      </c>
      <c r="I11" s="735"/>
    </row>
    <row r="12" spans="1:9" ht="16.5" customHeight="1" x14ac:dyDescent="0.15">
      <c r="A12" s="689"/>
      <c r="B12" s="690"/>
      <c r="C12" s="46" t="s">
        <v>140</v>
      </c>
      <c r="D12" s="148">
        <f>SUM(D7:D11)</f>
        <v>10062996</v>
      </c>
      <c r="E12" s="55">
        <f>SUM(E7:E11)</f>
        <v>9275741</v>
      </c>
      <c r="F12" s="137">
        <f t="shared" si="0"/>
        <v>787255</v>
      </c>
      <c r="G12" s="142">
        <f t="shared" si="1"/>
        <v>8.49</v>
      </c>
      <c r="H12" s="104"/>
      <c r="I12" s="105"/>
    </row>
    <row r="13" spans="1:9" ht="27" x14ac:dyDescent="0.15">
      <c r="A13" s="689"/>
      <c r="B13" s="51" t="s">
        <v>167</v>
      </c>
      <c r="C13" s="49"/>
      <c r="D13" s="148">
        <v>52927</v>
      </c>
      <c r="E13" s="55">
        <v>49906</v>
      </c>
      <c r="F13" s="137">
        <f t="shared" si="0"/>
        <v>3021</v>
      </c>
      <c r="G13" s="142">
        <f t="shared" si="1"/>
        <v>6.05</v>
      </c>
      <c r="H13" s="106" t="s">
        <v>396</v>
      </c>
      <c r="I13" s="107" t="s">
        <v>476</v>
      </c>
    </row>
    <row r="14" spans="1:9" ht="27" x14ac:dyDescent="0.15">
      <c r="A14" s="689"/>
      <c r="B14" s="49" t="s">
        <v>168</v>
      </c>
      <c r="C14" s="49"/>
      <c r="D14" s="148">
        <v>152250</v>
      </c>
      <c r="E14" s="55">
        <v>140000</v>
      </c>
      <c r="F14" s="137">
        <f t="shared" si="0"/>
        <v>12250</v>
      </c>
      <c r="G14" s="142">
        <f t="shared" si="1"/>
        <v>8.75</v>
      </c>
      <c r="H14" s="106" t="s">
        <v>397</v>
      </c>
      <c r="I14" s="107" t="s">
        <v>475</v>
      </c>
    </row>
    <row r="15" spans="1:9" ht="27" x14ac:dyDescent="0.15">
      <c r="A15" s="689"/>
      <c r="B15" s="49" t="s">
        <v>170</v>
      </c>
      <c r="C15" s="49"/>
      <c r="D15" s="148">
        <v>75880</v>
      </c>
      <c r="E15" s="55">
        <v>81410</v>
      </c>
      <c r="F15" s="137">
        <f t="shared" si="0"/>
        <v>-5530</v>
      </c>
      <c r="G15" s="142">
        <f t="shared" si="1"/>
        <v>-6.79</v>
      </c>
      <c r="H15" s="106" t="s">
        <v>397</v>
      </c>
      <c r="I15" s="107" t="s">
        <v>474</v>
      </c>
    </row>
    <row r="16" spans="1:9" ht="16.5" customHeight="1" x14ac:dyDescent="0.15">
      <c r="A16" s="689"/>
      <c r="B16" s="714" t="s">
        <v>263</v>
      </c>
      <c r="C16" s="716"/>
      <c r="D16" s="148">
        <f>D12+D13+D14+D15</f>
        <v>10344053</v>
      </c>
      <c r="E16" s="55">
        <f>E12+E13+E14+E15</f>
        <v>9547057</v>
      </c>
      <c r="F16" s="137">
        <f t="shared" si="0"/>
        <v>796996</v>
      </c>
      <c r="G16" s="142">
        <f t="shared" si="1"/>
        <v>8.35</v>
      </c>
      <c r="H16" s="104"/>
      <c r="I16" s="105"/>
    </row>
    <row r="17" spans="1:9" ht="16.5" customHeight="1" x14ac:dyDescent="0.15">
      <c r="A17" s="689"/>
      <c r="B17" s="688" t="s">
        <v>264</v>
      </c>
      <c r="C17" s="51" t="s">
        <v>258</v>
      </c>
      <c r="D17" s="148">
        <v>3980626</v>
      </c>
      <c r="E17" s="55">
        <v>3244477</v>
      </c>
      <c r="F17" s="137">
        <f t="shared" si="0"/>
        <v>736149</v>
      </c>
      <c r="G17" s="142">
        <f t="shared" si="1"/>
        <v>22.69</v>
      </c>
      <c r="H17" s="104" t="s">
        <v>308</v>
      </c>
      <c r="I17" s="105" t="s">
        <v>480</v>
      </c>
    </row>
    <row r="18" spans="1:9" ht="16.5" customHeight="1" x14ac:dyDescent="0.15">
      <c r="A18" s="689"/>
      <c r="B18" s="598"/>
      <c r="C18" s="51" t="s">
        <v>259</v>
      </c>
      <c r="D18" s="148">
        <v>68388</v>
      </c>
      <c r="E18" s="55">
        <v>54323</v>
      </c>
      <c r="F18" s="137">
        <f t="shared" si="0"/>
        <v>14065</v>
      </c>
      <c r="G18" s="142">
        <f t="shared" si="1"/>
        <v>25.89</v>
      </c>
      <c r="H18" s="104" t="s">
        <v>308</v>
      </c>
      <c r="I18" s="105" t="s">
        <v>481</v>
      </c>
    </row>
    <row r="19" spans="1:9" ht="16.5" customHeight="1" x14ac:dyDescent="0.15">
      <c r="A19" s="689"/>
      <c r="B19" s="598"/>
      <c r="C19" s="51" t="s">
        <v>260</v>
      </c>
      <c r="D19" s="148">
        <v>375137</v>
      </c>
      <c r="E19" s="55">
        <v>273251</v>
      </c>
      <c r="F19" s="137">
        <f t="shared" si="0"/>
        <v>101886</v>
      </c>
      <c r="G19" s="142">
        <f t="shared" si="1"/>
        <v>37.29</v>
      </c>
      <c r="H19" s="104" t="s">
        <v>308</v>
      </c>
      <c r="I19" s="105" t="s">
        <v>482</v>
      </c>
    </row>
    <row r="20" spans="1:9" ht="16.5" customHeight="1" x14ac:dyDescent="0.15">
      <c r="A20" s="689"/>
      <c r="B20" s="598"/>
      <c r="C20" s="51" t="s">
        <v>261</v>
      </c>
      <c r="D20" s="148">
        <v>180</v>
      </c>
      <c r="E20" s="55">
        <v>180</v>
      </c>
      <c r="F20" s="137">
        <f t="shared" si="0"/>
        <v>0</v>
      </c>
      <c r="G20" s="142">
        <f t="shared" si="1"/>
        <v>0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148">
        <v>820</v>
      </c>
      <c r="E21" s="55">
        <v>1506</v>
      </c>
      <c r="F21" s="137">
        <f t="shared" si="0"/>
        <v>-686</v>
      </c>
      <c r="G21" s="142">
        <f t="shared" si="1"/>
        <v>-45.55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148">
        <f>SUM(D17:D21)</f>
        <v>4425151</v>
      </c>
      <c r="E22" s="55">
        <f>SUM(E17:E21)</f>
        <v>3573737</v>
      </c>
      <c r="F22" s="137">
        <f t="shared" si="0"/>
        <v>851414</v>
      </c>
      <c r="G22" s="142">
        <f t="shared" si="1"/>
        <v>23.82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148">
        <f>D16+D22</f>
        <v>14769204</v>
      </c>
      <c r="E23" s="55">
        <f>E16+E22</f>
        <v>13120794</v>
      </c>
      <c r="F23" s="137">
        <f t="shared" si="0"/>
        <v>1648410</v>
      </c>
      <c r="G23" s="142">
        <f t="shared" si="1"/>
        <v>12.56</v>
      </c>
      <c r="H23" s="104"/>
      <c r="I23" s="105"/>
    </row>
    <row r="24" spans="1:9" ht="16.5" customHeight="1" x14ac:dyDescent="0.15">
      <c r="A24" s="61" t="s">
        <v>266</v>
      </c>
      <c r="B24" s="82"/>
      <c r="C24" s="54"/>
      <c r="D24" s="154">
        <f>SUM(D25:D27)</f>
        <v>3789639</v>
      </c>
      <c r="E24" s="64">
        <f>SUM(E25:E27)</f>
        <v>3543052</v>
      </c>
      <c r="F24" s="134">
        <f t="shared" si="0"/>
        <v>246587</v>
      </c>
      <c r="G24" s="139">
        <f t="shared" si="1"/>
        <v>6.96</v>
      </c>
      <c r="H24" s="117"/>
      <c r="I24" s="118"/>
    </row>
    <row r="25" spans="1:9" ht="27.75" customHeight="1" x14ac:dyDescent="0.15">
      <c r="A25" s="57"/>
      <c r="B25" s="84" t="s">
        <v>267</v>
      </c>
      <c r="C25" s="85"/>
      <c r="D25" s="155">
        <v>3729682</v>
      </c>
      <c r="E25" s="67">
        <v>3483393</v>
      </c>
      <c r="F25" s="135">
        <f t="shared" si="0"/>
        <v>246289</v>
      </c>
      <c r="G25" s="140">
        <f>ROUNDDOWN(F25/E25*100,2)</f>
        <v>7.07</v>
      </c>
      <c r="H25" s="654" t="s">
        <v>398</v>
      </c>
      <c r="I25" s="655"/>
    </row>
    <row r="26" spans="1:9" ht="16.5" customHeight="1" x14ac:dyDescent="0.15">
      <c r="A26" s="57"/>
      <c r="B26" s="80" t="s">
        <v>268</v>
      </c>
      <c r="C26" s="86"/>
      <c r="D26" s="155">
        <v>59957</v>
      </c>
      <c r="E26" s="67">
        <v>59659</v>
      </c>
      <c r="F26" s="135">
        <f t="shared" si="0"/>
        <v>298</v>
      </c>
      <c r="G26" s="140">
        <f t="shared" si="1"/>
        <v>0.5</v>
      </c>
      <c r="H26" s="119" t="s">
        <v>399</v>
      </c>
      <c r="I26" s="120"/>
    </row>
    <row r="27" spans="1:9" ht="16.5" customHeight="1" x14ac:dyDescent="0.15">
      <c r="A27" s="83"/>
      <c r="B27" s="74" t="s">
        <v>269</v>
      </c>
      <c r="C27" s="87"/>
      <c r="D27" s="153">
        <v>0</v>
      </c>
      <c r="E27" s="70">
        <v>0</v>
      </c>
      <c r="F27" s="136">
        <f t="shared" si="0"/>
        <v>0</v>
      </c>
      <c r="G27" s="143" t="s">
        <v>377</v>
      </c>
      <c r="H27" s="121"/>
      <c r="I27" s="122"/>
    </row>
    <row r="28" spans="1:9" ht="16.5" customHeight="1" x14ac:dyDescent="0.15">
      <c r="A28" s="51" t="s">
        <v>400</v>
      </c>
      <c r="B28" s="49"/>
      <c r="C28" s="49"/>
      <c r="D28" s="148">
        <v>1200252</v>
      </c>
      <c r="E28" s="55">
        <v>1222118</v>
      </c>
      <c r="F28" s="137">
        <f t="shared" si="0"/>
        <v>-21866</v>
      </c>
      <c r="G28" s="142">
        <f t="shared" ref="G28:G44" si="2">ROUND(F28/E28*100,2)</f>
        <v>-1.79</v>
      </c>
      <c r="H28" s="117" t="s">
        <v>401</v>
      </c>
      <c r="I28" s="123"/>
    </row>
    <row r="29" spans="1:9" ht="18.75" customHeight="1" x14ac:dyDescent="0.15">
      <c r="A29" s="60" t="s">
        <v>492</v>
      </c>
      <c r="C29" s="56"/>
      <c r="D29" s="154">
        <f>SUM(D30:D33)</f>
        <v>2254647</v>
      </c>
      <c r="E29" s="64">
        <f>SUM(E30:E33)</f>
        <v>343600</v>
      </c>
      <c r="F29" s="134">
        <f t="shared" si="0"/>
        <v>1911047</v>
      </c>
      <c r="G29" s="139">
        <f t="shared" si="2"/>
        <v>556.17999999999995</v>
      </c>
      <c r="H29" s="61"/>
      <c r="I29" s="118"/>
    </row>
    <row r="30" spans="1:9" ht="18.75" customHeight="1" x14ac:dyDescent="0.15">
      <c r="A30" s="57"/>
      <c r="B30" s="766" t="s">
        <v>493</v>
      </c>
      <c r="C30" s="767"/>
      <c r="D30" s="155">
        <v>362115</v>
      </c>
      <c r="E30" s="67">
        <v>343081</v>
      </c>
      <c r="F30" s="135">
        <f t="shared" si="0"/>
        <v>19034</v>
      </c>
      <c r="G30" s="140">
        <f t="shared" si="2"/>
        <v>5.55</v>
      </c>
      <c r="H30" s="768" t="s">
        <v>403</v>
      </c>
      <c r="I30" s="769"/>
    </row>
    <row r="31" spans="1:9" ht="18.75" customHeight="1" x14ac:dyDescent="0.15">
      <c r="A31" s="57"/>
      <c r="B31" s="766" t="s">
        <v>472</v>
      </c>
      <c r="C31" s="773"/>
      <c r="D31" s="155">
        <v>1891662</v>
      </c>
      <c r="E31" s="67"/>
      <c r="F31" s="135">
        <f t="shared" si="0"/>
        <v>1891662</v>
      </c>
      <c r="G31" s="151" t="s">
        <v>491</v>
      </c>
      <c r="H31" s="770"/>
      <c r="I31" s="769"/>
    </row>
    <row r="32" spans="1:9" ht="18.75" customHeight="1" x14ac:dyDescent="0.15">
      <c r="A32" s="88"/>
      <c r="B32" s="766" t="s">
        <v>494</v>
      </c>
      <c r="C32" s="767"/>
      <c r="D32" s="155">
        <v>242</v>
      </c>
      <c r="E32" s="67">
        <v>519</v>
      </c>
      <c r="F32" s="135">
        <f t="shared" si="0"/>
        <v>-277</v>
      </c>
      <c r="G32" s="140">
        <f t="shared" si="2"/>
        <v>-53.37</v>
      </c>
      <c r="H32" s="770"/>
      <c r="I32" s="769"/>
    </row>
    <row r="33" spans="1:9" ht="18.75" customHeight="1" x14ac:dyDescent="0.15">
      <c r="A33" s="88"/>
      <c r="B33" s="774" t="s">
        <v>495</v>
      </c>
      <c r="C33" s="775"/>
      <c r="D33" s="158">
        <v>628</v>
      </c>
      <c r="E33" s="70"/>
      <c r="F33" s="136">
        <f t="shared" si="0"/>
        <v>628</v>
      </c>
      <c r="G33" s="143" t="s">
        <v>298</v>
      </c>
      <c r="H33" s="771"/>
      <c r="I33" s="772"/>
    </row>
    <row r="34" spans="1:9" ht="58.5" customHeight="1" x14ac:dyDescent="0.15">
      <c r="A34" s="51" t="s">
        <v>172</v>
      </c>
      <c r="B34" s="49"/>
      <c r="C34" s="49"/>
      <c r="D34" s="148">
        <v>38262</v>
      </c>
      <c r="E34" s="55">
        <v>19494</v>
      </c>
      <c r="F34" s="137">
        <f t="shared" si="0"/>
        <v>18768</v>
      </c>
      <c r="G34" s="142">
        <f t="shared" si="2"/>
        <v>96.28</v>
      </c>
      <c r="H34" s="106" t="s">
        <v>484</v>
      </c>
      <c r="I34" s="107" t="s">
        <v>483</v>
      </c>
    </row>
    <row r="35" spans="1:9" ht="16.5" customHeight="1" x14ac:dyDescent="0.15">
      <c r="A35" s="51" t="s">
        <v>173</v>
      </c>
      <c r="B35" s="49"/>
      <c r="C35" s="49"/>
      <c r="D35" s="55">
        <v>90</v>
      </c>
      <c r="E35" s="55">
        <v>76</v>
      </c>
      <c r="F35" s="137">
        <f t="shared" si="0"/>
        <v>14</v>
      </c>
      <c r="G35" s="142">
        <f t="shared" si="2"/>
        <v>18.420000000000002</v>
      </c>
      <c r="H35" s="112" t="s">
        <v>405</v>
      </c>
      <c r="I35" s="113"/>
    </row>
    <row r="36" spans="1:9" ht="16.5" customHeight="1" x14ac:dyDescent="0.15">
      <c r="A36" s="61" t="s">
        <v>174</v>
      </c>
      <c r="B36" s="94"/>
      <c r="C36" s="95"/>
      <c r="D36" s="98">
        <f>SUM(D37:D40)</f>
        <v>25003</v>
      </c>
      <c r="E36" s="98">
        <f>SUM(E37:E40)</f>
        <v>25003</v>
      </c>
      <c r="F36" s="146">
        <f t="shared" si="0"/>
        <v>0</v>
      </c>
      <c r="G36" s="144">
        <f t="shared" si="2"/>
        <v>0</v>
      </c>
      <c r="H36" s="124"/>
      <c r="I36" s="125"/>
    </row>
    <row r="37" spans="1:9" ht="16.5" customHeight="1" x14ac:dyDescent="0.15">
      <c r="A37" s="57"/>
      <c r="B37" s="92" t="s">
        <v>271</v>
      </c>
      <c r="C37" s="93"/>
      <c r="D37" s="96">
        <v>25000</v>
      </c>
      <c r="E37" s="96">
        <v>25000</v>
      </c>
      <c r="F37" s="147">
        <f t="shared" si="0"/>
        <v>0</v>
      </c>
      <c r="G37" s="145">
        <f t="shared" si="2"/>
        <v>0</v>
      </c>
      <c r="H37" s="114" t="s">
        <v>406</v>
      </c>
      <c r="I37" s="115"/>
    </row>
    <row r="38" spans="1:9" ht="16.5" customHeight="1" x14ac:dyDescent="0.15">
      <c r="A38" s="57"/>
      <c r="B38" s="84" t="s">
        <v>407</v>
      </c>
      <c r="C38" s="89"/>
      <c r="D38" s="67">
        <v>1</v>
      </c>
      <c r="E38" s="67">
        <v>1</v>
      </c>
      <c r="F38" s="135">
        <f t="shared" si="0"/>
        <v>0</v>
      </c>
      <c r="G38" s="140">
        <f t="shared" si="2"/>
        <v>0</v>
      </c>
      <c r="H38" s="736" t="s">
        <v>408</v>
      </c>
      <c r="I38" s="737"/>
    </row>
    <row r="39" spans="1:9" ht="16.5" customHeight="1" x14ac:dyDescent="0.15">
      <c r="A39" s="57"/>
      <c r="B39" s="84" t="s">
        <v>409</v>
      </c>
      <c r="C39" s="89"/>
      <c r="D39" s="67">
        <v>1</v>
      </c>
      <c r="E39" s="67">
        <v>1</v>
      </c>
      <c r="F39" s="135">
        <f t="shared" si="0"/>
        <v>0</v>
      </c>
      <c r="G39" s="140">
        <f t="shared" si="2"/>
        <v>0</v>
      </c>
      <c r="H39" s="738"/>
      <c r="I39" s="739"/>
    </row>
    <row r="40" spans="1:9" ht="16.5" customHeight="1" x14ac:dyDescent="0.15">
      <c r="A40" s="57"/>
      <c r="B40" s="84" t="s">
        <v>410</v>
      </c>
      <c r="C40" s="89"/>
      <c r="D40" s="67">
        <v>1</v>
      </c>
      <c r="E40" s="67">
        <v>1</v>
      </c>
      <c r="F40" s="135">
        <f t="shared" si="0"/>
        <v>0</v>
      </c>
      <c r="G40" s="140">
        <f t="shared" si="2"/>
        <v>0</v>
      </c>
      <c r="H40" s="740"/>
      <c r="I40" s="741"/>
    </row>
    <row r="41" spans="1:9" ht="16.5" customHeight="1" x14ac:dyDescent="0.15">
      <c r="A41" s="51" t="s">
        <v>175</v>
      </c>
      <c r="B41" s="49"/>
      <c r="C41" s="49"/>
      <c r="D41" s="55">
        <v>1380</v>
      </c>
      <c r="E41" s="55">
        <v>1380</v>
      </c>
      <c r="F41" s="137">
        <f t="shared" si="0"/>
        <v>0</v>
      </c>
      <c r="G41" s="142">
        <f t="shared" si="2"/>
        <v>0</v>
      </c>
      <c r="H41" s="116"/>
      <c r="I41" s="113"/>
    </row>
    <row r="42" spans="1:9" ht="16.5" customHeight="1" x14ac:dyDescent="0.15">
      <c r="A42" s="688" t="s">
        <v>272</v>
      </c>
      <c r="B42" s="714" t="s">
        <v>273</v>
      </c>
      <c r="C42" s="716"/>
      <c r="D42" s="55">
        <v>16767863</v>
      </c>
      <c r="E42" s="55">
        <v>13771266</v>
      </c>
      <c r="F42" s="137">
        <f t="shared" si="0"/>
        <v>2996597</v>
      </c>
      <c r="G42" s="142">
        <f t="shared" si="2"/>
        <v>21.76</v>
      </c>
      <c r="H42" s="116"/>
      <c r="I42" s="113"/>
    </row>
    <row r="43" spans="1:9" ht="16.5" customHeight="1" x14ac:dyDescent="0.15">
      <c r="A43" s="717"/>
      <c r="B43" s="714" t="s">
        <v>274</v>
      </c>
      <c r="C43" s="716"/>
      <c r="D43" s="55">
        <v>4424331</v>
      </c>
      <c r="E43" s="55">
        <v>3572231</v>
      </c>
      <c r="F43" s="137">
        <f t="shared" si="0"/>
        <v>852100</v>
      </c>
      <c r="G43" s="142">
        <f t="shared" si="2"/>
        <v>23.85</v>
      </c>
      <c r="H43" s="116"/>
      <c r="I43" s="113"/>
    </row>
    <row r="44" spans="1:9" ht="16.5" customHeight="1" x14ac:dyDescent="0.15">
      <c r="A44" s="717"/>
      <c r="B44" s="714" t="s">
        <v>275</v>
      </c>
      <c r="C44" s="716"/>
      <c r="D44" s="55">
        <v>1200252</v>
      </c>
      <c r="E44" s="55">
        <v>1222118</v>
      </c>
      <c r="F44" s="137">
        <f t="shared" si="0"/>
        <v>-21866</v>
      </c>
      <c r="G44" s="142">
        <f t="shared" si="2"/>
        <v>-1.79</v>
      </c>
      <c r="H44" s="116"/>
      <c r="I44" s="113"/>
    </row>
    <row r="45" spans="1:9" ht="16.5" customHeight="1" x14ac:dyDescent="0.15">
      <c r="A45" s="718"/>
      <c r="B45" s="714" t="s">
        <v>255</v>
      </c>
      <c r="C45" s="716"/>
      <c r="D45" s="55">
        <f>SUM(D42:D44)</f>
        <v>22392446</v>
      </c>
      <c r="E45" s="55">
        <f>SUM(E42:E44)</f>
        <v>18565615</v>
      </c>
      <c r="F45" s="137">
        <f t="shared" si="0"/>
        <v>3826831</v>
      </c>
      <c r="G45" s="142">
        <f>ROUNDDOWN(F45/E45*100,2)</f>
        <v>20.61</v>
      </c>
      <c r="H45" s="104"/>
      <c r="I45" s="105"/>
    </row>
    <row r="46" spans="1:9" ht="16.5" customHeight="1" x14ac:dyDescent="0.15">
      <c r="B46" s="702"/>
      <c r="C46" s="702"/>
      <c r="D46" s="58"/>
      <c r="E46" s="58"/>
      <c r="F46" s="58"/>
    </row>
    <row r="47" spans="1:9" ht="16.5" customHeight="1" x14ac:dyDescent="0.15">
      <c r="B47" s="733"/>
      <c r="C47" s="733"/>
      <c r="D47" s="58"/>
      <c r="E47" s="58"/>
      <c r="F47" s="58"/>
    </row>
  </sheetData>
  <mergeCells count="30">
    <mergeCell ref="H21:I21"/>
    <mergeCell ref="H11:I11"/>
    <mergeCell ref="F2:G2"/>
    <mergeCell ref="H2:I3"/>
    <mergeCell ref="A4:A6"/>
    <mergeCell ref="H4:I6"/>
    <mergeCell ref="B6:C6"/>
    <mergeCell ref="A2:C3"/>
    <mergeCell ref="D2:D3"/>
    <mergeCell ref="E2:E3"/>
    <mergeCell ref="A7:A23"/>
    <mergeCell ref="A42:A45"/>
    <mergeCell ref="B44:C44"/>
    <mergeCell ref="B45:C45"/>
    <mergeCell ref="B7:B12"/>
    <mergeCell ref="B30:C30"/>
    <mergeCell ref="B16:C16"/>
    <mergeCell ref="B17:B21"/>
    <mergeCell ref="H38:I40"/>
    <mergeCell ref="B47:C47"/>
    <mergeCell ref="B22:C22"/>
    <mergeCell ref="B23:C23"/>
    <mergeCell ref="H25:I25"/>
    <mergeCell ref="B32:C32"/>
    <mergeCell ref="H30:I33"/>
    <mergeCell ref="B31:C31"/>
    <mergeCell ref="B33:C33"/>
    <mergeCell ref="B42:C42"/>
    <mergeCell ref="B46:C46"/>
    <mergeCell ref="B43:C43"/>
  </mergeCells>
  <phoneticPr fontId="2"/>
  <dataValidations count="1">
    <dataValidation imeMode="off" allowBlank="1" showInputMessage="1" showErrorMessage="1" sqref="D34:D45 D4:D32 E4:G45"/>
  </dataValidations>
  <printOptions horizontalCentered="1"/>
  <pageMargins left="0.78740157480314965" right="0.39370078740157483" top="0.78740157480314965" bottom="0.59055118110236227" header="0.51181102362204722" footer="0.51181102362204722"/>
  <pageSetup paperSize="9" scale="87" orientation="portrait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selection activeCell="J9" sqref="J9"/>
    </sheetView>
  </sheetViews>
  <sheetFormatPr defaultRowHeight="15" customHeight="1" x14ac:dyDescent="0.15"/>
  <cols>
    <col min="1" max="3" width="3.125" style="40" customWidth="1"/>
    <col min="4" max="4" width="17.875" style="40" customWidth="1"/>
    <col min="5" max="6" width="11.625" style="40" customWidth="1"/>
    <col min="7" max="7" width="13.625" style="40" customWidth="1"/>
    <col min="8" max="8" width="8.625" style="40" customWidth="1"/>
    <col min="9" max="9" width="11.625" style="40" customWidth="1"/>
    <col min="10" max="10" width="15.625" style="41" customWidth="1"/>
    <col min="11" max="16384" width="9" style="40"/>
  </cols>
  <sheetData>
    <row r="1" spans="1:11" ht="24" customHeight="1" x14ac:dyDescent="0.15">
      <c r="A1" s="673" t="s">
        <v>520</v>
      </c>
      <c r="B1" s="673"/>
      <c r="C1" s="673"/>
      <c r="D1" s="673"/>
      <c r="E1" s="673"/>
      <c r="F1" s="673"/>
      <c r="G1" s="673"/>
      <c r="H1" s="673"/>
      <c r="I1" s="673"/>
      <c r="J1" s="673"/>
      <c r="K1" s="179" t="s">
        <v>547</v>
      </c>
    </row>
    <row r="2" spans="1:11" ht="24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4" spans="1:11" ht="15" customHeight="1" x14ac:dyDescent="0.15">
      <c r="A4" s="40" t="s">
        <v>362</v>
      </c>
      <c r="J4" s="131" t="s">
        <v>363</v>
      </c>
    </row>
    <row r="5" spans="1:11" ht="15" customHeight="1" x14ac:dyDescent="0.15">
      <c r="A5" s="674" t="s">
        <v>0</v>
      </c>
      <c r="B5" s="702"/>
      <c r="C5" s="702"/>
      <c r="D5" s="675"/>
      <c r="E5" s="691" t="s">
        <v>364</v>
      </c>
      <c r="F5" s="691" t="s">
        <v>365</v>
      </c>
      <c r="G5" s="701" t="s">
        <v>15</v>
      </c>
      <c r="H5" s="701"/>
      <c r="I5" s="674" t="s">
        <v>19</v>
      </c>
      <c r="J5" s="675"/>
    </row>
    <row r="6" spans="1:11" ht="24.75" x14ac:dyDescent="0.15">
      <c r="A6" s="676"/>
      <c r="B6" s="703"/>
      <c r="C6" s="703"/>
      <c r="D6" s="677"/>
      <c r="E6" s="691"/>
      <c r="F6" s="691"/>
      <c r="G6" s="130" t="s">
        <v>366</v>
      </c>
      <c r="H6" s="130" t="s">
        <v>559</v>
      </c>
      <c r="I6" s="676"/>
      <c r="J6" s="677"/>
    </row>
    <row r="7" spans="1:11" ht="18" customHeight="1" x14ac:dyDescent="0.15">
      <c r="A7" s="681" t="s">
        <v>438</v>
      </c>
      <c r="B7" s="681" t="s">
        <v>134</v>
      </c>
      <c r="C7" s="685" t="s">
        <v>135</v>
      </c>
      <c r="D7" s="686"/>
      <c r="E7" s="154">
        <f>SUM(E8:E10)</f>
        <v>4240427</v>
      </c>
      <c r="F7" s="64">
        <f>SUM(F8:F10)</f>
        <v>4983492</v>
      </c>
      <c r="G7" s="134">
        <f t="shared" ref="G7:G27" si="0">E7-F7</f>
        <v>-743065</v>
      </c>
      <c r="H7" s="139">
        <f>ROUND(G7/F7*100,2)</f>
        <v>-14.91</v>
      </c>
      <c r="I7" s="117"/>
      <c r="J7" s="118"/>
    </row>
    <row r="8" spans="1:11" ht="40.5" x14ac:dyDescent="0.15">
      <c r="A8" s="681"/>
      <c r="B8" s="681"/>
      <c r="C8" s="57"/>
      <c r="D8" s="66" t="s">
        <v>136</v>
      </c>
      <c r="E8" s="155">
        <v>3036190</v>
      </c>
      <c r="F8" s="67">
        <v>4557350</v>
      </c>
      <c r="G8" s="160">
        <f>E8-F8</f>
        <v>-1521160</v>
      </c>
      <c r="H8" s="140">
        <f>ROUND(G8/F8*100,2)</f>
        <v>-33.380000000000003</v>
      </c>
      <c r="I8" s="108" t="s">
        <v>242</v>
      </c>
      <c r="J8" s="109" t="s">
        <v>551</v>
      </c>
    </row>
    <row r="9" spans="1:11" ht="40.5" x14ac:dyDescent="0.15">
      <c r="A9" s="681"/>
      <c r="B9" s="681"/>
      <c r="C9" s="57"/>
      <c r="D9" s="177" t="s">
        <v>543</v>
      </c>
      <c r="E9" s="152">
        <v>793495</v>
      </c>
      <c r="F9" s="132">
        <v>0</v>
      </c>
      <c r="G9" s="164">
        <f>E9-F9</f>
        <v>793495</v>
      </c>
      <c r="H9" s="176" t="s">
        <v>542</v>
      </c>
      <c r="I9" s="108" t="s">
        <v>242</v>
      </c>
      <c r="J9" s="170" t="s">
        <v>552</v>
      </c>
    </row>
    <row r="10" spans="1:11" ht="40.5" x14ac:dyDescent="0.15">
      <c r="A10" s="681"/>
      <c r="B10" s="681"/>
      <c r="C10" s="62"/>
      <c r="D10" s="69" t="s">
        <v>137</v>
      </c>
      <c r="E10" s="153">
        <v>410742</v>
      </c>
      <c r="F10" s="70">
        <v>426142</v>
      </c>
      <c r="G10" s="161">
        <f t="shared" si="0"/>
        <v>-15400</v>
      </c>
      <c r="H10" s="141">
        <f>ROUND(G10/F10*100,2)</f>
        <v>-3.61</v>
      </c>
      <c r="I10" s="110" t="s">
        <v>242</v>
      </c>
      <c r="J10" s="111" t="s">
        <v>549</v>
      </c>
    </row>
    <row r="11" spans="1:11" ht="16.5" customHeight="1" x14ac:dyDescent="0.15">
      <c r="A11" s="681"/>
      <c r="B11" s="681"/>
      <c r="C11" s="685" t="s">
        <v>138</v>
      </c>
      <c r="D11" s="686"/>
      <c r="E11" s="154">
        <f>SUM(E12:E14)</f>
        <v>398609</v>
      </c>
      <c r="F11" s="64">
        <f>SUM(F12:F14)</f>
        <v>402779</v>
      </c>
      <c r="G11" s="162">
        <f t="shared" si="0"/>
        <v>-4170</v>
      </c>
      <c r="H11" s="139">
        <f>ROUND(G11/F11*100,2)</f>
        <v>-1.04</v>
      </c>
      <c r="I11" s="117"/>
      <c r="J11" s="118"/>
    </row>
    <row r="12" spans="1:11" ht="27" x14ac:dyDescent="0.15">
      <c r="A12" s="681"/>
      <c r="B12" s="681"/>
      <c r="C12" s="57"/>
      <c r="D12" s="66" t="s">
        <v>136</v>
      </c>
      <c r="E12" s="155">
        <v>354677</v>
      </c>
      <c r="F12" s="67">
        <v>362825</v>
      </c>
      <c r="G12" s="160">
        <f t="shared" si="0"/>
        <v>-8148</v>
      </c>
      <c r="H12" s="140">
        <f>ROUND(G12/F12*100,2)</f>
        <v>-2.25</v>
      </c>
      <c r="I12" s="108" t="s">
        <v>139</v>
      </c>
      <c r="J12" s="109" t="s">
        <v>560</v>
      </c>
    </row>
    <row r="13" spans="1:11" ht="27" customHeight="1" x14ac:dyDescent="0.15">
      <c r="A13" s="681"/>
      <c r="B13" s="681"/>
      <c r="C13" s="57"/>
      <c r="D13" s="178" t="s">
        <v>543</v>
      </c>
      <c r="E13" s="152">
        <v>0</v>
      </c>
      <c r="F13" s="132">
        <v>0</v>
      </c>
      <c r="G13" s="164">
        <f t="shared" si="0"/>
        <v>0</v>
      </c>
      <c r="H13" s="176" t="s">
        <v>542</v>
      </c>
      <c r="I13" s="108" t="s">
        <v>545</v>
      </c>
      <c r="J13" s="170" t="s">
        <v>515</v>
      </c>
    </row>
    <row r="14" spans="1:11" ht="27" x14ac:dyDescent="0.15">
      <c r="A14" s="681"/>
      <c r="B14" s="681"/>
      <c r="C14" s="62"/>
      <c r="D14" s="69" t="s">
        <v>137</v>
      </c>
      <c r="E14" s="153">
        <v>43932</v>
      </c>
      <c r="F14" s="70">
        <v>39954</v>
      </c>
      <c r="G14" s="161">
        <f t="shared" si="0"/>
        <v>3978</v>
      </c>
      <c r="H14" s="141">
        <f>ROUND(G14/F14*100,2)</f>
        <v>9.9600000000000009</v>
      </c>
      <c r="I14" s="110" t="s">
        <v>139</v>
      </c>
      <c r="J14" s="111" t="s">
        <v>565</v>
      </c>
    </row>
    <row r="15" spans="1:11" ht="16.5" customHeight="1" x14ac:dyDescent="0.15">
      <c r="A15" s="681"/>
      <c r="B15" s="681"/>
      <c r="C15" s="682" t="s">
        <v>140</v>
      </c>
      <c r="D15" s="682"/>
      <c r="E15" s="55">
        <f>E7+E11</f>
        <v>4639036</v>
      </c>
      <c r="F15" s="55">
        <f>F7+F11</f>
        <v>5386271</v>
      </c>
      <c r="G15" s="163">
        <f t="shared" si="0"/>
        <v>-747235</v>
      </c>
      <c r="H15" s="142">
        <f>ROUND(G15/F15*100,2)</f>
        <v>-13.87</v>
      </c>
      <c r="I15" s="104"/>
      <c r="J15" s="105"/>
    </row>
    <row r="16" spans="1:11" ht="16.5" customHeight="1" x14ac:dyDescent="0.15">
      <c r="A16" s="681"/>
      <c r="B16" s="681" t="s">
        <v>141</v>
      </c>
      <c r="C16" s="685" t="s">
        <v>135</v>
      </c>
      <c r="D16" s="686"/>
      <c r="E16" s="64">
        <f>SUM(E17:E19)</f>
        <v>289788</v>
      </c>
      <c r="F16" s="64">
        <f>SUM(F17:F19)</f>
        <v>1077465</v>
      </c>
      <c r="G16" s="162">
        <f t="shared" si="0"/>
        <v>-787677</v>
      </c>
      <c r="H16" s="139">
        <f>ROUND(G16/F16*100,2)</f>
        <v>-73.099999999999994</v>
      </c>
      <c r="I16" s="117"/>
      <c r="J16" s="118"/>
    </row>
    <row r="17" spans="1:10" ht="40.5" x14ac:dyDescent="0.15">
      <c r="A17" s="681"/>
      <c r="B17" s="681"/>
      <c r="C17" s="57"/>
      <c r="D17" s="66" t="s">
        <v>136</v>
      </c>
      <c r="E17" s="155">
        <v>187372</v>
      </c>
      <c r="F17" s="67">
        <v>983805</v>
      </c>
      <c r="G17" s="160">
        <f t="shared" si="0"/>
        <v>-796433</v>
      </c>
      <c r="H17" s="140">
        <f>ROUND(G17/F17*100,2)</f>
        <v>-80.95</v>
      </c>
      <c r="I17" s="108" t="s">
        <v>242</v>
      </c>
      <c r="J17" s="109" t="s">
        <v>548</v>
      </c>
    </row>
    <row r="18" spans="1:10" ht="40.5" x14ac:dyDescent="0.15">
      <c r="A18" s="681"/>
      <c r="B18" s="681"/>
      <c r="C18" s="57"/>
      <c r="D18" s="178" t="s">
        <v>543</v>
      </c>
      <c r="E18" s="152">
        <v>49269</v>
      </c>
      <c r="F18" s="132">
        <v>0</v>
      </c>
      <c r="G18" s="164">
        <f t="shared" si="0"/>
        <v>49269</v>
      </c>
      <c r="H18" s="176" t="s">
        <v>542</v>
      </c>
      <c r="I18" s="108" t="s">
        <v>242</v>
      </c>
      <c r="J18" s="170" t="s">
        <v>550</v>
      </c>
    </row>
    <row r="19" spans="1:10" ht="40.5" x14ac:dyDescent="0.15">
      <c r="A19" s="681"/>
      <c r="B19" s="681"/>
      <c r="C19" s="62"/>
      <c r="D19" s="69" t="s">
        <v>137</v>
      </c>
      <c r="E19" s="153">
        <v>53147</v>
      </c>
      <c r="F19" s="70">
        <v>93660</v>
      </c>
      <c r="G19" s="161">
        <f t="shared" si="0"/>
        <v>-40513</v>
      </c>
      <c r="H19" s="141">
        <f>ROUND(G19/F19*100,2)</f>
        <v>-43.26</v>
      </c>
      <c r="I19" s="110" t="s">
        <v>242</v>
      </c>
      <c r="J19" s="111" t="s">
        <v>561</v>
      </c>
    </row>
    <row r="20" spans="1:10" ht="16.5" customHeight="1" x14ac:dyDescent="0.15">
      <c r="A20" s="681"/>
      <c r="B20" s="681"/>
      <c r="C20" s="685" t="s">
        <v>138</v>
      </c>
      <c r="D20" s="686"/>
      <c r="E20" s="154">
        <f>SUM(E21:E23)</f>
        <v>16779</v>
      </c>
      <c r="F20" s="64">
        <f>SUM(F21:F23)</f>
        <v>13822</v>
      </c>
      <c r="G20" s="162">
        <f t="shared" si="0"/>
        <v>2957</v>
      </c>
      <c r="H20" s="139">
        <f>ROUND(G20/F20*100,2)</f>
        <v>21.39</v>
      </c>
      <c r="I20" s="117"/>
      <c r="J20" s="118"/>
    </row>
    <row r="21" spans="1:10" ht="27" x14ac:dyDescent="0.15">
      <c r="A21" s="681"/>
      <c r="B21" s="681"/>
      <c r="C21" s="57"/>
      <c r="D21" s="66" t="s">
        <v>136</v>
      </c>
      <c r="E21" s="155">
        <v>15432</v>
      </c>
      <c r="F21" s="67">
        <v>12576</v>
      </c>
      <c r="G21" s="160">
        <f t="shared" si="0"/>
        <v>2856</v>
      </c>
      <c r="H21" s="140">
        <f>ROUND(G21/F21*100,2)</f>
        <v>22.71</v>
      </c>
      <c r="I21" s="108" t="s">
        <v>139</v>
      </c>
      <c r="J21" s="109" t="s">
        <v>562</v>
      </c>
    </row>
    <row r="22" spans="1:10" ht="27" x14ac:dyDescent="0.15">
      <c r="A22" s="681"/>
      <c r="B22" s="681"/>
      <c r="C22" s="57"/>
      <c r="D22" s="178" t="s">
        <v>543</v>
      </c>
      <c r="E22" s="152">
        <v>0</v>
      </c>
      <c r="F22" s="132">
        <v>0</v>
      </c>
      <c r="G22" s="164">
        <f t="shared" si="0"/>
        <v>0</v>
      </c>
      <c r="H22" s="176" t="s">
        <v>542</v>
      </c>
      <c r="I22" s="108" t="s">
        <v>545</v>
      </c>
      <c r="J22" s="170" t="s">
        <v>515</v>
      </c>
    </row>
    <row r="23" spans="1:10" ht="27" x14ac:dyDescent="0.15">
      <c r="A23" s="681"/>
      <c r="B23" s="681"/>
      <c r="C23" s="62"/>
      <c r="D23" s="69" t="s">
        <v>137</v>
      </c>
      <c r="E23" s="153">
        <v>1347</v>
      </c>
      <c r="F23" s="70">
        <v>1246</v>
      </c>
      <c r="G23" s="161">
        <f t="shared" si="0"/>
        <v>101</v>
      </c>
      <c r="H23" s="141">
        <f t="shared" ref="H23:H30" si="1">ROUND(G23/F23*100,2)</f>
        <v>8.11</v>
      </c>
      <c r="I23" s="110" t="s">
        <v>139</v>
      </c>
      <c r="J23" s="111" t="s">
        <v>546</v>
      </c>
    </row>
    <row r="24" spans="1:10" ht="16.5" customHeight="1" x14ac:dyDescent="0.15">
      <c r="A24" s="681"/>
      <c r="B24" s="681"/>
      <c r="C24" s="682" t="s">
        <v>140</v>
      </c>
      <c r="D24" s="682"/>
      <c r="E24" s="55">
        <f>E16+E20</f>
        <v>306567</v>
      </c>
      <c r="F24" s="55">
        <f>F16+F20</f>
        <v>1091287</v>
      </c>
      <c r="G24" s="163">
        <f t="shared" si="0"/>
        <v>-784720</v>
      </c>
      <c r="H24" s="142">
        <f t="shared" si="1"/>
        <v>-71.91</v>
      </c>
      <c r="I24" s="104"/>
      <c r="J24" s="105"/>
    </row>
    <row r="25" spans="1:10" ht="16.5" customHeight="1" x14ac:dyDescent="0.15">
      <c r="A25" s="681"/>
      <c r="B25" s="678" t="s">
        <v>243</v>
      </c>
      <c r="C25" s="679"/>
      <c r="D25" s="680"/>
      <c r="E25" s="55">
        <f>E15+E24</f>
        <v>4945603</v>
      </c>
      <c r="F25" s="55">
        <f>F15+F24</f>
        <v>6477558</v>
      </c>
      <c r="G25" s="163">
        <f t="shared" si="0"/>
        <v>-1531955</v>
      </c>
      <c r="H25" s="142">
        <f t="shared" si="1"/>
        <v>-23.65</v>
      </c>
      <c r="I25" s="104"/>
      <c r="J25" s="105"/>
    </row>
    <row r="26" spans="1:10" ht="16.5" customHeight="1" x14ac:dyDescent="0.15">
      <c r="A26" s="687" t="s">
        <v>142</v>
      </c>
      <c r="B26" s="687"/>
      <c r="C26" s="687"/>
      <c r="D26" s="687"/>
      <c r="E26" s="55">
        <v>1</v>
      </c>
      <c r="F26" s="55">
        <v>1</v>
      </c>
      <c r="G26" s="163">
        <f t="shared" si="0"/>
        <v>0</v>
      </c>
      <c r="H26" s="142">
        <f t="shared" si="1"/>
        <v>0</v>
      </c>
      <c r="I26" s="104"/>
      <c r="J26" s="105"/>
    </row>
    <row r="27" spans="1:10" ht="16.5" customHeight="1" x14ac:dyDescent="0.15">
      <c r="A27" s="687" t="s">
        <v>143</v>
      </c>
      <c r="B27" s="687"/>
      <c r="C27" s="687"/>
      <c r="D27" s="687"/>
      <c r="E27" s="55">
        <v>1</v>
      </c>
      <c r="F27" s="55">
        <v>1</v>
      </c>
      <c r="G27" s="163">
        <f t="shared" si="0"/>
        <v>0</v>
      </c>
      <c r="H27" s="142">
        <f t="shared" si="1"/>
        <v>0</v>
      </c>
      <c r="I27" s="104" t="s">
        <v>367</v>
      </c>
      <c r="J27" s="105"/>
    </row>
    <row r="28" spans="1:10" ht="16.5" customHeight="1" x14ac:dyDescent="0.15">
      <c r="A28" s="688" t="s">
        <v>144</v>
      </c>
      <c r="B28" s="692" t="s">
        <v>244</v>
      </c>
      <c r="C28" s="692"/>
      <c r="D28" s="692"/>
      <c r="E28" s="64">
        <f>SUM(E29:E32)</f>
        <v>4576315</v>
      </c>
      <c r="F28" s="64">
        <f>SUM(F29:F32)</f>
        <v>4781173</v>
      </c>
      <c r="G28" s="162">
        <f>SUM(G29:G32)</f>
        <v>-204858</v>
      </c>
      <c r="H28" s="139">
        <f t="shared" si="1"/>
        <v>-4.28</v>
      </c>
      <c r="I28" s="117"/>
      <c r="J28" s="118"/>
    </row>
    <row r="29" spans="1:10" ht="27.75" customHeight="1" x14ac:dyDescent="0.15">
      <c r="A29" s="764"/>
      <c r="B29" s="57"/>
      <c r="C29" s="697" t="s">
        <v>245</v>
      </c>
      <c r="D29" s="698"/>
      <c r="E29" s="155">
        <v>3146239</v>
      </c>
      <c r="F29" s="67">
        <v>3319444</v>
      </c>
      <c r="G29" s="160">
        <f t="shared" ref="G29:G47" si="2">E29-F29</f>
        <v>-173205</v>
      </c>
      <c r="H29" s="140">
        <f t="shared" si="1"/>
        <v>-5.22</v>
      </c>
      <c r="I29" s="683" t="s">
        <v>544</v>
      </c>
      <c r="J29" s="684"/>
    </row>
    <row r="30" spans="1:10" ht="27.75" customHeight="1" x14ac:dyDescent="0.15">
      <c r="A30" s="764"/>
      <c r="B30" s="57"/>
      <c r="C30" s="693" t="s">
        <v>146</v>
      </c>
      <c r="D30" s="694"/>
      <c r="E30" s="155">
        <v>163431</v>
      </c>
      <c r="F30" s="67">
        <v>1039637</v>
      </c>
      <c r="G30" s="160">
        <f t="shared" si="2"/>
        <v>-876206</v>
      </c>
      <c r="H30" s="140">
        <f t="shared" si="1"/>
        <v>-84.28</v>
      </c>
      <c r="I30" s="654" t="s">
        <v>544</v>
      </c>
      <c r="J30" s="655"/>
    </row>
    <row r="31" spans="1:10" ht="27.75" customHeight="1" x14ac:dyDescent="0.15">
      <c r="A31" s="764"/>
      <c r="B31" s="57"/>
      <c r="C31" s="699" t="s">
        <v>521</v>
      </c>
      <c r="D31" s="780"/>
      <c r="E31" s="152">
        <v>858259</v>
      </c>
      <c r="F31" s="132">
        <v>0</v>
      </c>
      <c r="G31" s="164">
        <f t="shared" si="2"/>
        <v>858259</v>
      </c>
      <c r="H31" s="176" t="s">
        <v>542</v>
      </c>
      <c r="I31" s="781" t="s">
        <v>544</v>
      </c>
      <c r="J31" s="782"/>
    </row>
    <row r="32" spans="1:10" ht="27.75" customHeight="1" x14ac:dyDescent="0.15">
      <c r="A32" s="764"/>
      <c r="B32" s="57"/>
      <c r="C32" s="746" t="s">
        <v>368</v>
      </c>
      <c r="D32" s="747"/>
      <c r="E32" s="152">
        <v>408386</v>
      </c>
      <c r="F32" s="132">
        <v>422092</v>
      </c>
      <c r="G32" s="164">
        <f t="shared" si="2"/>
        <v>-13706</v>
      </c>
      <c r="H32" s="141">
        <f>ROUND(G32/F32*100,2)</f>
        <v>-3.25</v>
      </c>
      <c r="I32" s="742" t="s">
        <v>544</v>
      </c>
      <c r="J32" s="743"/>
    </row>
    <row r="33" spans="1:10" ht="27.75" customHeight="1" x14ac:dyDescent="0.15">
      <c r="A33" s="764"/>
      <c r="B33" s="750" t="s">
        <v>369</v>
      </c>
      <c r="C33" s="751"/>
      <c r="D33" s="752"/>
      <c r="E33" s="148">
        <v>100073</v>
      </c>
      <c r="F33" s="55">
        <v>90528</v>
      </c>
      <c r="G33" s="163">
        <f t="shared" si="2"/>
        <v>9545</v>
      </c>
      <c r="H33" s="142">
        <f>ROUND(G33/F33*100,2)</f>
        <v>10.54</v>
      </c>
      <c r="I33" s="656" t="s">
        <v>370</v>
      </c>
      <c r="J33" s="657"/>
    </row>
    <row r="34" spans="1:10" ht="27.75" customHeight="1" x14ac:dyDescent="0.15">
      <c r="A34" s="764"/>
      <c r="B34" s="750" t="s">
        <v>522</v>
      </c>
      <c r="C34" s="783"/>
      <c r="D34" s="784"/>
      <c r="E34" s="154">
        <v>30582</v>
      </c>
      <c r="F34" s="64">
        <v>0</v>
      </c>
      <c r="G34" s="162">
        <f t="shared" si="2"/>
        <v>30582</v>
      </c>
      <c r="H34" s="174" t="s">
        <v>542</v>
      </c>
      <c r="I34" s="667" t="s">
        <v>536</v>
      </c>
      <c r="J34" s="668"/>
    </row>
    <row r="35" spans="1:10" ht="16.5" customHeight="1" x14ac:dyDescent="0.15">
      <c r="A35" s="764"/>
      <c r="B35" s="685" t="s">
        <v>246</v>
      </c>
      <c r="C35" s="708"/>
      <c r="D35" s="686"/>
      <c r="E35" s="154">
        <f>SUM(E36:E37)</f>
        <v>54705</v>
      </c>
      <c r="F35" s="64">
        <f>SUM(F36:F37)</f>
        <v>60013</v>
      </c>
      <c r="G35" s="162">
        <f t="shared" si="2"/>
        <v>-5308</v>
      </c>
      <c r="H35" s="139">
        <f t="shared" ref="H35:H41" si="3">ROUND(G35/F35*100,2)</f>
        <v>-8.84</v>
      </c>
      <c r="I35" s="117"/>
      <c r="J35" s="118"/>
    </row>
    <row r="36" spans="1:10" ht="27.75" customHeight="1" x14ac:dyDescent="0.15">
      <c r="A36" s="764"/>
      <c r="B36" s="52"/>
      <c r="C36" s="699" t="s">
        <v>371</v>
      </c>
      <c r="D36" s="700"/>
      <c r="E36" s="155">
        <v>54704</v>
      </c>
      <c r="F36" s="67">
        <v>60012</v>
      </c>
      <c r="G36" s="160">
        <f t="shared" si="2"/>
        <v>-5308</v>
      </c>
      <c r="H36" s="140">
        <f t="shared" si="3"/>
        <v>-8.84</v>
      </c>
      <c r="I36" s="669" t="s">
        <v>372</v>
      </c>
      <c r="J36" s="670"/>
    </row>
    <row r="37" spans="1:10" ht="16.5" customHeight="1" x14ac:dyDescent="0.15">
      <c r="A37" s="764"/>
      <c r="B37" s="52"/>
      <c r="C37" s="706" t="s">
        <v>247</v>
      </c>
      <c r="D37" s="707"/>
      <c r="E37" s="153">
        <v>1</v>
      </c>
      <c r="F37" s="70">
        <v>1</v>
      </c>
      <c r="G37" s="161">
        <f t="shared" si="2"/>
        <v>0</v>
      </c>
      <c r="H37" s="141">
        <f t="shared" si="3"/>
        <v>0</v>
      </c>
      <c r="I37" s="671"/>
      <c r="J37" s="672"/>
    </row>
    <row r="38" spans="1:10" ht="16.5" customHeight="1" x14ac:dyDescent="0.15">
      <c r="A38" s="765"/>
      <c r="B38" s="678" t="s">
        <v>140</v>
      </c>
      <c r="C38" s="679"/>
      <c r="D38" s="680"/>
      <c r="E38" s="148">
        <f>E28+E33+E34+E35</f>
        <v>4761675</v>
      </c>
      <c r="F38" s="55">
        <f>F28+F33+F35</f>
        <v>4931714</v>
      </c>
      <c r="G38" s="163">
        <f t="shared" si="2"/>
        <v>-170039</v>
      </c>
      <c r="H38" s="142">
        <f t="shared" si="3"/>
        <v>-3.45</v>
      </c>
      <c r="I38" s="104"/>
      <c r="J38" s="105"/>
    </row>
    <row r="39" spans="1:10" ht="16.5" customHeight="1" x14ac:dyDescent="0.15">
      <c r="A39" s="43" t="s">
        <v>373</v>
      </c>
      <c r="B39" s="56"/>
      <c r="C39" s="56"/>
      <c r="D39" s="44"/>
      <c r="E39" s="154">
        <f>SUM(E40:E41)</f>
        <v>240138</v>
      </c>
      <c r="F39" s="64">
        <f>SUM(F40:F41)</f>
        <v>4024814</v>
      </c>
      <c r="G39" s="162">
        <f t="shared" si="2"/>
        <v>-3784676</v>
      </c>
      <c r="H39" s="139">
        <f t="shared" si="3"/>
        <v>-94.03</v>
      </c>
      <c r="I39" s="126"/>
      <c r="J39" s="127"/>
    </row>
    <row r="40" spans="1:10" ht="16.5" customHeight="1" x14ac:dyDescent="0.15">
      <c r="A40" s="57"/>
      <c r="B40" s="693" t="s">
        <v>374</v>
      </c>
      <c r="C40" s="694"/>
      <c r="D40" s="694"/>
      <c r="E40" s="155">
        <v>238763</v>
      </c>
      <c r="F40" s="67">
        <v>4022805</v>
      </c>
      <c r="G40" s="160">
        <f t="shared" si="2"/>
        <v>-3784042</v>
      </c>
      <c r="H40" s="140">
        <f t="shared" si="3"/>
        <v>-94.06</v>
      </c>
      <c r="I40" s="654" t="s">
        <v>375</v>
      </c>
      <c r="J40" s="655"/>
    </row>
    <row r="41" spans="1:10" ht="16.5" customHeight="1" x14ac:dyDescent="0.15">
      <c r="A41" s="62"/>
      <c r="B41" s="695" t="s">
        <v>137</v>
      </c>
      <c r="C41" s="696"/>
      <c r="D41" s="696"/>
      <c r="E41" s="153">
        <v>1375</v>
      </c>
      <c r="F41" s="70">
        <v>2009</v>
      </c>
      <c r="G41" s="161">
        <f t="shared" si="2"/>
        <v>-634</v>
      </c>
      <c r="H41" s="141">
        <f t="shared" si="3"/>
        <v>-31.56</v>
      </c>
      <c r="I41" s="644"/>
      <c r="J41" s="645"/>
    </row>
    <row r="42" spans="1:10" ht="27" customHeight="1" x14ac:dyDescent="0.15">
      <c r="A42" s="785" t="s">
        <v>523</v>
      </c>
      <c r="B42" s="786"/>
      <c r="C42" s="786"/>
      <c r="D42" s="787"/>
      <c r="E42" s="171">
        <v>4251173</v>
      </c>
      <c r="F42" s="172">
        <v>0</v>
      </c>
      <c r="G42" s="173">
        <f t="shared" si="2"/>
        <v>4251173</v>
      </c>
      <c r="H42" s="175" t="s">
        <v>542</v>
      </c>
      <c r="I42" s="667" t="s">
        <v>537</v>
      </c>
      <c r="J42" s="668"/>
    </row>
    <row r="43" spans="1:10" ht="16.5" customHeight="1" x14ac:dyDescent="0.15">
      <c r="A43" s="43" t="s">
        <v>376</v>
      </c>
      <c r="B43" s="56"/>
      <c r="C43" s="56"/>
      <c r="D43" s="44"/>
      <c r="E43" s="154">
        <f>SUM(E44:E47)</f>
        <v>957514</v>
      </c>
      <c r="F43" s="64">
        <f>SUM(F44:F47)</f>
        <v>987745</v>
      </c>
      <c r="G43" s="162">
        <f t="shared" si="2"/>
        <v>-30231</v>
      </c>
      <c r="H43" s="139">
        <f>ROUNDDOWN(G43/F43*100,2)</f>
        <v>-3.06</v>
      </c>
      <c r="I43" s="126"/>
      <c r="J43" s="127"/>
    </row>
    <row r="44" spans="1:10" ht="27" customHeight="1" x14ac:dyDescent="0.15">
      <c r="A44" s="57"/>
      <c r="B44" s="699" t="s">
        <v>369</v>
      </c>
      <c r="C44" s="709"/>
      <c r="D44" s="700"/>
      <c r="E44" s="155">
        <v>100073</v>
      </c>
      <c r="F44" s="67">
        <v>90528</v>
      </c>
      <c r="G44" s="160">
        <f t="shared" si="2"/>
        <v>9545</v>
      </c>
      <c r="H44" s="140">
        <f>ROUND(G44/F44*100,2)</f>
        <v>10.54</v>
      </c>
      <c r="I44" s="762" t="s">
        <v>370</v>
      </c>
      <c r="J44" s="763"/>
    </row>
    <row r="45" spans="1:10" ht="27" customHeight="1" x14ac:dyDescent="0.15">
      <c r="A45" s="57"/>
      <c r="B45" s="699" t="s">
        <v>522</v>
      </c>
      <c r="C45" s="709"/>
      <c r="D45" s="700"/>
      <c r="E45" s="152">
        <v>30582</v>
      </c>
      <c r="F45" s="132">
        <v>0</v>
      </c>
      <c r="G45" s="164">
        <f t="shared" si="2"/>
        <v>30582</v>
      </c>
      <c r="H45" s="151" t="s">
        <v>542</v>
      </c>
      <c r="I45" s="667" t="s">
        <v>536</v>
      </c>
      <c r="J45" s="668"/>
    </row>
    <row r="46" spans="1:10" ht="16.5" customHeight="1" x14ac:dyDescent="0.15">
      <c r="A46" s="57"/>
      <c r="B46" s="748" t="s">
        <v>378</v>
      </c>
      <c r="C46" s="749"/>
      <c r="D46" s="749"/>
      <c r="E46" s="152">
        <v>36848</v>
      </c>
      <c r="F46" s="132">
        <v>45549</v>
      </c>
      <c r="G46" s="164">
        <f t="shared" si="2"/>
        <v>-8701</v>
      </c>
      <c r="H46" s="140">
        <f t="shared" ref="H46:H65" si="4">ROUND(G46/F46*100,2)</f>
        <v>-19.100000000000001</v>
      </c>
      <c r="I46" s="742" t="s">
        <v>379</v>
      </c>
      <c r="J46" s="743"/>
    </row>
    <row r="47" spans="1:10" ht="16.5" customHeight="1" x14ac:dyDescent="0.15">
      <c r="A47" s="62"/>
      <c r="B47" s="695" t="s">
        <v>439</v>
      </c>
      <c r="C47" s="696"/>
      <c r="D47" s="696"/>
      <c r="E47" s="153">
        <v>790011</v>
      </c>
      <c r="F47" s="70">
        <v>851668</v>
      </c>
      <c r="G47" s="161">
        <f t="shared" si="2"/>
        <v>-61657</v>
      </c>
      <c r="H47" s="141">
        <f t="shared" si="4"/>
        <v>-7.24</v>
      </c>
      <c r="I47" s="644" t="s">
        <v>439</v>
      </c>
      <c r="J47" s="645"/>
    </row>
    <row r="48" spans="1:10" ht="23.25" customHeight="1" x14ac:dyDescent="0.15">
      <c r="A48" s="43" t="s">
        <v>563</v>
      </c>
      <c r="B48" s="56"/>
      <c r="C48" s="56"/>
      <c r="D48" s="44"/>
      <c r="E48" s="154">
        <f>SUM(E49:E50)</f>
        <v>3267967</v>
      </c>
      <c r="F48" s="64">
        <f>SUM(F49:F50)</f>
        <v>2300238</v>
      </c>
      <c r="G48" s="154">
        <f>SUM(G49:G50)</f>
        <v>967729</v>
      </c>
      <c r="H48" s="139">
        <f t="shared" si="4"/>
        <v>42.07</v>
      </c>
      <c r="I48" s="753" t="s">
        <v>564</v>
      </c>
      <c r="J48" s="757"/>
    </row>
    <row r="49" spans="1:10" ht="16.5" customHeight="1" x14ac:dyDescent="0.15">
      <c r="A49" s="52"/>
      <c r="B49" s="788" t="s">
        <v>498</v>
      </c>
      <c r="C49" s="789"/>
      <c r="D49" s="790"/>
      <c r="E49" s="155">
        <v>572232</v>
      </c>
      <c r="F49" s="67">
        <v>362133</v>
      </c>
      <c r="G49" s="160">
        <f t="shared" ref="G49:G79" si="5">E49-F49</f>
        <v>210099</v>
      </c>
      <c r="H49" s="140">
        <f t="shared" si="4"/>
        <v>58.02</v>
      </c>
      <c r="I49" s="758"/>
      <c r="J49" s="759"/>
    </row>
    <row r="50" spans="1:10" ht="16.5" customHeight="1" x14ac:dyDescent="0.15">
      <c r="A50" s="53"/>
      <c r="B50" s="150" t="s">
        <v>499</v>
      </c>
      <c r="C50" s="149"/>
      <c r="D50" s="75"/>
      <c r="E50" s="156">
        <v>2695735</v>
      </c>
      <c r="F50" s="67">
        <v>1938105</v>
      </c>
      <c r="G50" s="160">
        <f t="shared" si="5"/>
        <v>757630</v>
      </c>
      <c r="H50" s="140">
        <f t="shared" si="4"/>
        <v>39.090000000000003</v>
      </c>
      <c r="I50" s="760"/>
      <c r="J50" s="761"/>
    </row>
    <row r="51" spans="1:10" ht="16.5" customHeight="1" x14ac:dyDescent="0.15">
      <c r="A51" s="51" t="s">
        <v>149</v>
      </c>
      <c r="B51" s="49"/>
      <c r="C51" s="49"/>
      <c r="D51" s="50"/>
      <c r="E51" s="148">
        <v>26</v>
      </c>
      <c r="F51" s="55">
        <v>4</v>
      </c>
      <c r="G51" s="163">
        <f t="shared" si="5"/>
        <v>22</v>
      </c>
      <c r="H51" s="142">
        <f t="shared" si="4"/>
        <v>550</v>
      </c>
      <c r="I51" s="652" t="s">
        <v>382</v>
      </c>
      <c r="J51" s="653"/>
    </row>
    <row r="52" spans="1:10" ht="16.5" customHeight="1" x14ac:dyDescent="0.15">
      <c r="A52" s="688" t="s">
        <v>150</v>
      </c>
      <c r="B52" s="48" t="s">
        <v>500</v>
      </c>
      <c r="C52" s="48"/>
      <c r="D52" s="48"/>
      <c r="E52" s="154">
        <f>SUM(E53:E54)</f>
        <v>247850</v>
      </c>
      <c r="F52" s="64">
        <f>SUM(F53:F54)</f>
        <v>280980</v>
      </c>
      <c r="G52" s="162">
        <f t="shared" si="5"/>
        <v>-33130</v>
      </c>
      <c r="H52" s="139">
        <f t="shared" si="4"/>
        <v>-11.79</v>
      </c>
      <c r="I52" s="646" t="s">
        <v>383</v>
      </c>
      <c r="J52" s="647"/>
    </row>
    <row r="53" spans="1:10" ht="16.5" customHeight="1" x14ac:dyDescent="0.15">
      <c r="A53" s="689"/>
      <c r="B53" s="57"/>
      <c r="C53" s="72" t="s">
        <v>136</v>
      </c>
      <c r="D53" s="73"/>
      <c r="E53" s="155">
        <v>224759</v>
      </c>
      <c r="F53" s="67">
        <v>258693</v>
      </c>
      <c r="G53" s="160">
        <f t="shared" si="5"/>
        <v>-33934</v>
      </c>
      <c r="H53" s="140">
        <f t="shared" si="4"/>
        <v>-13.12</v>
      </c>
      <c r="I53" s="648"/>
      <c r="J53" s="649"/>
    </row>
    <row r="54" spans="1:10" ht="16.5" customHeight="1" x14ac:dyDescent="0.15">
      <c r="A54" s="689"/>
      <c r="B54" s="62"/>
      <c r="C54" s="76" t="s">
        <v>137</v>
      </c>
      <c r="D54" s="77"/>
      <c r="E54" s="153">
        <v>23091</v>
      </c>
      <c r="F54" s="70">
        <v>22287</v>
      </c>
      <c r="G54" s="161">
        <f t="shared" si="5"/>
        <v>804</v>
      </c>
      <c r="H54" s="141">
        <f t="shared" si="4"/>
        <v>3.61</v>
      </c>
      <c r="I54" s="648"/>
      <c r="J54" s="649"/>
    </row>
    <row r="55" spans="1:10" ht="16.5" customHeight="1" x14ac:dyDescent="0.15">
      <c r="A55" s="689"/>
      <c r="B55" s="48" t="s">
        <v>501</v>
      </c>
      <c r="C55" s="48"/>
      <c r="D55" s="48"/>
      <c r="E55" s="154">
        <f>SUM(E56:E57)</f>
        <v>88618</v>
      </c>
      <c r="F55" s="64">
        <f>SUM(F56:F57)</f>
        <v>93942</v>
      </c>
      <c r="G55" s="162">
        <f t="shared" si="5"/>
        <v>-5324</v>
      </c>
      <c r="H55" s="139">
        <f t="shared" si="4"/>
        <v>-5.67</v>
      </c>
      <c r="I55" s="648"/>
      <c r="J55" s="649"/>
    </row>
    <row r="56" spans="1:10" ht="16.5" customHeight="1" x14ac:dyDescent="0.15">
      <c r="A56" s="689"/>
      <c r="B56" s="57"/>
      <c r="C56" s="72" t="s">
        <v>136</v>
      </c>
      <c r="D56" s="73"/>
      <c r="E56" s="155">
        <v>81182</v>
      </c>
      <c r="F56" s="67">
        <v>87367</v>
      </c>
      <c r="G56" s="160">
        <f t="shared" si="5"/>
        <v>-6185</v>
      </c>
      <c r="H56" s="140">
        <f t="shared" si="4"/>
        <v>-7.08</v>
      </c>
      <c r="I56" s="648"/>
      <c r="J56" s="649"/>
    </row>
    <row r="57" spans="1:10" ht="16.5" customHeight="1" x14ac:dyDescent="0.15">
      <c r="A57" s="689"/>
      <c r="B57" s="62"/>
      <c r="C57" s="76" t="s">
        <v>137</v>
      </c>
      <c r="D57" s="77"/>
      <c r="E57" s="153">
        <v>7436</v>
      </c>
      <c r="F57" s="70">
        <v>6575</v>
      </c>
      <c r="G57" s="161">
        <f t="shared" si="5"/>
        <v>861</v>
      </c>
      <c r="H57" s="141">
        <f t="shared" si="4"/>
        <v>13.1</v>
      </c>
      <c r="I57" s="650"/>
      <c r="J57" s="651"/>
    </row>
    <row r="58" spans="1:10" ht="27" customHeight="1" x14ac:dyDescent="0.15">
      <c r="A58" s="689"/>
      <c r="B58" s="47" t="s">
        <v>152</v>
      </c>
      <c r="C58" s="47"/>
      <c r="D58" s="47"/>
      <c r="E58" s="148">
        <v>305437</v>
      </c>
      <c r="F58" s="55">
        <v>313969</v>
      </c>
      <c r="G58" s="163">
        <f t="shared" si="5"/>
        <v>-8532</v>
      </c>
      <c r="H58" s="142">
        <f t="shared" si="4"/>
        <v>-2.72</v>
      </c>
      <c r="I58" s="667" t="s">
        <v>384</v>
      </c>
      <c r="J58" s="668"/>
    </row>
    <row r="59" spans="1:10" ht="27" customHeight="1" x14ac:dyDescent="0.15">
      <c r="A59" s="689"/>
      <c r="B59" s="47" t="s">
        <v>153</v>
      </c>
      <c r="C59" s="47"/>
      <c r="D59" s="47"/>
      <c r="E59" s="148">
        <v>97433</v>
      </c>
      <c r="F59" s="55">
        <v>101500</v>
      </c>
      <c r="G59" s="163">
        <f t="shared" si="5"/>
        <v>-4067</v>
      </c>
      <c r="H59" s="142">
        <f t="shared" si="4"/>
        <v>-4.01</v>
      </c>
      <c r="I59" s="656" t="s">
        <v>385</v>
      </c>
      <c r="J59" s="657"/>
    </row>
    <row r="60" spans="1:10" ht="27.75" customHeight="1" x14ac:dyDescent="0.15">
      <c r="A60" s="689"/>
      <c r="B60" s="47" t="s">
        <v>386</v>
      </c>
      <c r="C60" s="47"/>
      <c r="D60" s="47"/>
      <c r="E60" s="148">
        <v>243605</v>
      </c>
      <c r="F60" s="55">
        <v>167024</v>
      </c>
      <c r="G60" s="163">
        <f t="shared" si="5"/>
        <v>76581</v>
      </c>
      <c r="H60" s="142">
        <f t="shared" si="4"/>
        <v>45.85</v>
      </c>
      <c r="I60" s="656" t="s">
        <v>387</v>
      </c>
      <c r="J60" s="666"/>
    </row>
    <row r="61" spans="1:10" ht="15.75" customHeight="1" x14ac:dyDescent="0.15">
      <c r="A61" s="689"/>
      <c r="B61" s="48" t="s">
        <v>155</v>
      </c>
      <c r="C61" s="48"/>
      <c r="D61" s="48"/>
      <c r="E61" s="154">
        <f>SUM(E62:E63)</f>
        <v>2176894</v>
      </c>
      <c r="F61" s="64">
        <f>SUM(F62:F63)</f>
        <v>2681902</v>
      </c>
      <c r="G61" s="162">
        <f t="shared" si="5"/>
        <v>-505008</v>
      </c>
      <c r="H61" s="139">
        <f t="shared" si="4"/>
        <v>-18.829999999999998</v>
      </c>
      <c r="I61" s="660"/>
      <c r="J61" s="661"/>
    </row>
    <row r="62" spans="1:10" ht="16.5" hidden="1" customHeight="1" x14ac:dyDescent="0.15">
      <c r="A62" s="689"/>
      <c r="B62" s="57"/>
      <c r="C62" s="72" t="s">
        <v>136</v>
      </c>
      <c r="D62" s="73"/>
      <c r="E62" s="155">
        <v>2158879</v>
      </c>
      <c r="F62" s="67">
        <v>2628002</v>
      </c>
      <c r="G62" s="160">
        <f t="shared" si="5"/>
        <v>-469123</v>
      </c>
      <c r="H62" s="140">
        <f t="shared" si="4"/>
        <v>-17.850000000000001</v>
      </c>
      <c r="I62" s="662"/>
      <c r="J62" s="663"/>
    </row>
    <row r="63" spans="1:10" ht="16.5" hidden="1" customHeight="1" x14ac:dyDescent="0.15">
      <c r="A63" s="689"/>
      <c r="B63" s="62"/>
      <c r="C63" s="76" t="s">
        <v>137</v>
      </c>
      <c r="D63" s="77"/>
      <c r="E63" s="153">
        <v>18015</v>
      </c>
      <c r="F63" s="70">
        <v>53900</v>
      </c>
      <c r="G63" s="161">
        <f t="shared" si="5"/>
        <v>-35885</v>
      </c>
      <c r="H63" s="141">
        <f t="shared" si="4"/>
        <v>-66.58</v>
      </c>
      <c r="I63" s="664"/>
      <c r="J63" s="665"/>
    </row>
    <row r="64" spans="1:10" ht="16.5" customHeight="1" x14ac:dyDescent="0.15">
      <c r="A64" s="690"/>
      <c r="B64" s="678" t="s">
        <v>140</v>
      </c>
      <c r="C64" s="679"/>
      <c r="D64" s="680"/>
      <c r="E64" s="55">
        <f>E52+E55+E58+E59+E60+E61</f>
        <v>3159837</v>
      </c>
      <c r="F64" s="55">
        <f>F52+F55+F58+F59+F60+F61</f>
        <v>3639317</v>
      </c>
      <c r="G64" s="163">
        <f t="shared" si="5"/>
        <v>-479480</v>
      </c>
      <c r="H64" s="142">
        <f t="shared" si="4"/>
        <v>-13.17</v>
      </c>
      <c r="I64" s="104"/>
      <c r="J64" s="105"/>
    </row>
    <row r="65" spans="1:10" ht="16.5" customHeight="1" x14ac:dyDescent="0.15">
      <c r="A65" s="711" t="s">
        <v>156</v>
      </c>
      <c r="B65" s="687" t="s">
        <v>157</v>
      </c>
      <c r="C65" s="687"/>
      <c r="D65" s="687"/>
      <c r="E65" s="55">
        <v>1</v>
      </c>
      <c r="F65" s="55">
        <v>1</v>
      </c>
      <c r="G65" s="163">
        <f t="shared" si="5"/>
        <v>0</v>
      </c>
      <c r="H65" s="142">
        <f t="shared" si="4"/>
        <v>0</v>
      </c>
      <c r="I65" s="660" t="s">
        <v>388</v>
      </c>
      <c r="J65" s="661"/>
    </row>
    <row r="66" spans="1:10" ht="16.5" customHeight="1" x14ac:dyDescent="0.15">
      <c r="A66" s="712"/>
      <c r="B66" s="687" t="s">
        <v>158</v>
      </c>
      <c r="C66" s="687"/>
      <c r="D66" s="687"/>
      <c r="E66" s="55">
        <v>0</v>
      </c>
      <c r="F66" s="55">
        <v>0</v>
      </c>
      <c r="G66" s="163">
        <f t="shared" si="5"/>
        <v>0</v>
      </c>
      <c r="H66" s="63" t="s">
        <v>377</v>
      </c>
      <c r="I66" s="662"/>
      <c r="J66" s="663"/>
    </row>
    <row r="67" spans="1:10" ht="16.5" customHeight="1" x14ac:dyDescent="0.15">
      <c r="A67" s="713"/>
      <c r="B67" s="682" t="s">
        <v>140</v>
      </c>
      <c r="C67" s="682"/>
      <c r="D67" s="682"/>
      <c r="E67" s="55">
        <f>SUM(E65:E66)</f>
        <v>1</v>
      </c>
      <c r="F67" s="55">
        <f>SUM(F65:F66)</f>
        <v>1</v>
      </c>
      <c r="G67" s="163">
        <f t="shared" si="5"/>
        <v>0</v>
      </c>
      <c r="H67" s="142">
        <f t="shared" ref="H67:H74" si="6">ROUND(G67/F67*100,2)</f>
        <v>0</v>
      </c>
      <c r="I67" s="664"/>
      <c r="J67" s="665"/>
    </row>
    <row r="68" spans="1:10" ht="16.5" customHeight="1" x14ac:dyDescent="0.15">
      <c r="A68" s="688" t="s">
        <v>159</v>
      </c>
      <c r="B68" s="687" t="s">
        <v>160</v>
      </c>
      <c r="C68" s="687"/>
      <c r="D68" s="687"/>
      <c r="E68" s="55">
        <v>25000</v>
      </c>
      <c r="F68" s="55">
        <v>20000</v>
      </c>
      <c r="G68" s="163">
        <f t="shared" si="5"/>
        <v>5000</v>
      </c>
      <c r="H68" s="142">
        <f t="shared" si="6"/>
        <v>25</v>
      </c>
      <c r="I68" s="104" t="s">
        <v>389</v>
      </c>
      <c r="J68" s="105"/>
    </row>
    <row r="69" spans="1:10" ht="16.5" customHeight="1" x14ac:dyDescent="0.15">
      <c r="A69" s="689"/>
      <c r="B69" s="687" t="s">
        <v>161</v>
      </c>
      <c r="C69" s="687"/>
      <c r="D69" s="687"/>
      <c r="E69" s="55">
        <v>50</v>
      </c>
      <c r="F69" s="55">
        <v>50</v>
      </c>
      <c r="G69" s="163">
        <f t="shared" si="5"/>
        <v>0</v>
      </c>
      <c r="H69" s="142">
        <f t="shared" si="6"/>
        <v>0</v>
      </c>
      <c r="I69" s="104" t="s">
        <v>390</v>
      </c>
      <c r="J69" s="105"/>
    </row>
    <row r="70" spans="1:10" ht="16.5" customHeight="1" x14ac:dyDescent="0.15">
      <c r="A70" s="689"/>
      <c r="B70" s="61" t="s">
        <v>162</v>
      </c>
      <c r="C70" s="82"/>
      <c r="D70" s="79"/>
      <c r="E70" s="64">
        <f>SUM(E71:E74)</f>
        <v>11002</v>
      </c>
      <c r="F70" s="64">
        <f>SUM(F71:F74)</f>
        <v>11002</v>
      </c>
      <c r="G70" s="162">
        <f t="shared" si="5"/>
        <v>0</v>
      </c>
      <c r="H70" s="139">
        <f t="shared" si="6"/>
        <v>0</v>
      </c>
      <c r="I70" s="128"/>
      <c r="J70" s="129"/>
    </row>
    <row r="71" spans="1:10" ht="16.5" customHeight="1" x14ac:dyDescent="0.15">
      <c r="A71" s="689"/>
      <c r="B71" s="78"/>
      <c r="C71" s="80" t="s">
        <v>248</v>
      </c>
      <c r="D71" s="81"/>
      <c r="E71" s="67">
        <v>1</v>
      </c>
      <c r="F71" s="67">
        <v>1</v>
      </c>
      <c r="G71" s="160">
        <f t="shared" si="5"/>
        <v>0</v>
      </c>
      <c r="H71" s="140">
        <f t="shared" si="6"/>
        <v>0</v>
      </c>
      <c r="I71" s="654"/>
      <c r="J71" s="655"/>
    </row>
    <row r="72" spans="1:10" ht="16.5" customHeight="1" x14ac:dyDescent="0.15">
      <c r="A72" s="689"/>
      <c r="B72" s="78"/>
      <c r="C72" s="80" t="s">
        <v>249</v>
      </c>
      <c r="D72" s="81"/>
      <c r="E72" s="67">
        <v>1000</v>
      </c>
      <c r="F72" s="67">
        <v>1000</v>
      </c>
      <c r="G72" s="160">
        <f t="shared" si="5"/>
        <v>0</v>
      </c>
      <c r="H72" s="140">
        <f t="shared" si="6"/>
        <v>0</v>
      </c>
      <c r="I72" s="654" t="s">
        <v>391</v>
      </c>
      <c r="J72" s="655"/>
    </row>
    <row r="73" spans="1:10" ht="16.5" customHeight="1" x14ac:dyDescent="0.15">
      <c r="A73" s="689"/>
      <c r="B73" s="78"/>
      <c r="C73" s="80" t="s">
        <v>250</v>
      </c>
      <c r="D73" s="81"/>
      <c r="E73" s="67">
        <v>10000</v>
      </c>
      <c r="F73" s="67">
        <v>10000</v>
      </c>
      <c r="G73" s="160">
        <f t="shared" si="5"/>
        <v>0</v>
      </c>
      <c r="H73" s="140">
        <f t="shared" si="6"/>
        <v>0</v>
      </c>
      <c r="I73" s="654" t="s">
        <v>392</v>
      </c>
      <c r="J73" s="655"/>
    </row>
    <row r="74" spans="1:10" ht="16.5" customHeight="1" x14ac:dyDescent="0.15">
      <c r="A74" s="689"/>
      <c r="C74" s="74" t="s">
        <v>162</v>
      </c>
      <c r="D74" s="75"/>
      <c r="E74" s="70">
        <v>1</v>
      </c>
      <c r="F74" s="70">
        <v>1</v>
      </c>
      <c r="G74" s="161">
        <f t="shared" si="5"/>
        <v>0</v>
      </c>
      <c r="H74" s="141">
        <f t="shared" si="6"/>
        <v>0</v>
      </c>
      <c r="I74" s="644"/>
      <c r="J74" s="645"/>
    </row>
    <row r="75" spans="1:10" ht="16.5" customHeight="1" x14ac:dyDescent="0.15">
      <c r="A75" s="690"/>
      <c r="B75" s="682" t="s">
        <v>140</v>
      </c>
      <c r="C75" s="682"/>
      <c r="D75" s="682"/>
      <c r="E75" s="55">
        <f>E68+E69+E70</f>
        <v>36052</v>
      </c>
      <c r="F75" s="55">
        <f>F68+F69+F70</f>
        <v>31052</v>
      </c>
      <c r="G75" s="163">
        <f t="shared" si="5"/>
        <v>5000</v>
      </c>
      <c r="H75" s="142">
        <f>ROUND(G75/F75*100,2)</f>
        <v>16.100000000000001</v>
      </c>
      <c r="I75" s="104"/>
      <c r="J75" s="105"/>
    </row>
    <row r="76" spans="1:10" ht="16.5" customHeight="1" x14ac:dyDescent="0.15">
      <c r="A76" s="688" t="s">
        <v>251</v>
      </c>
      <c r="B76" s="701" t="s">
        <v>252</v>
      </c>
      <c r="C76" s="701"/>
      <c r="D76" s="701"/>
      <c r="E76" s="148">
        <v>20264707</v>
      </c>
      <c r="F76" s="55">
        <v>16767863</v>
      </c>
      <c r="G76" s="137">
        <f t="shared" si="5"/>
        <v>3496844</v>
      </c>
      <c r="H76" s="142">
        <f>ROUND(G76/F76*100,2)</f>
        <v>20.85</v>
      </c>
      <c r="I76" s="104"/>
      <c r="J76" s="105"/>
    </row>
    <row r="77" spans="1:10" ht="16.5" customHeight="1" x14ac:dyDescent="0.15">
      <c r="A77" s="689"/>
      <c r="B77" s="701" t="s">
        <v>253</v>
      </c>
      <c r="C77" s="701"/>
      <c r="D77" s="701"/>
      <c r="E77" s="148">
        <v>261193</v>
      </c>
      <c r="F77" s="55">
        <v>4424331</v>
      </c>
      <c r="G77" s="137">
        <f t="shared" si="5"/>
        <v>-4163138</v>
      </c>
      <c r="H77" s="142">
        <f>ROUND(G77/F77*100,2)</f>
        <v>-94.1</v>
      </c>
      <c r="I77" s="104"/>
      <c r="J77" s="105"/>
    </row>
    <row r="78" spans="1:10" ht="16.5" customHeight="1" x14ac:dyDescent="0.15">
      <c r="A78" s="689"/>
      <c r="B78" s="701" t="s">
        <v>254</v>
      </c>
      <c r="C78" s="701"/>
      <c r="D78" s="701"/>
      <c r="E78" s="148">
        <v>1094088</v>
      </c>
      <c r="F78" s="55">
        <v>1200252</v>
      </c>
      <c r="G78" s="137">
        <f t="shared" si="5"/>
        <v>-106164</v>
      </c>
      <c r="H78" s="142">
        <f>ROUND(G78/F78*100,2)</f>
        <v>-8.85</v>
      </c>
      <c r="I78" s="104"/>
      <c r="J78" s="105"/>
    </row>
    <row r="79" spans="1:10" ht="16.5" customHeight="1" x14ac:dyDescent="0.15">
      <c r="A79" s="710"/>
      <c r="B79" s="714" t="s">
        <v>255</v>
      </c>
      <c r="C79" s="715"/>
      <c r="D79" s="716"/>
      <c r="E79" s="55">
        <f>SUM(E76:E78)</f>
        <v>21619988</v>
      </c>
      <c r="F79" s="55">
        <f>SUM(F76:F78)</f>
        <v>22392446</v>
      </c>
      <c r="G79" s="137">
        <f t="shared" si="5"/>
        <v>-772458</v>
      </c>
      <c r="H79" s="142">
        <f>ROUNDDOWN(G79/F79*100,2)</f>
        <v>-3.44</v>
      </c>
      <c r="I79" s="104"/>
      <c r="J79" s="105"/>
    </row>
  </sheetData>
  <mergeCells count="79">
    <mergeCell ref="A76:A79"/>
    <mergeCell ref="B76:D76"/>
    <mergeCell ref="B77:D77"/>
    <mergeCell ref="B78:D78"/>
    <mergeCell ref="B79:D79"/>
    <mergeCell ref="B47:D47"/>
    <mergeCell ref="I47:J47"/>
    <mergeCell ref="I51:J51"/>
    <mergeCell ref="B49:D49"/>
    <mergeCell ref="I48:J50"/>
    <mergeCell ref="I74:J74"/>
    <mergeCell ref="B75:D75"/>
    <mergeCell ref="A65:A67"/>
    <mergeCell ref="B65:D65"/>
    <mergeCell ref="I65:J67"/>
    <mergeCell ref="B66:D66"/>
    <mergeCell ref="B67:D67"/>
    <mergeCell ref="B69:D69"/>
    <mergeCell ref="I71:J71"/>
    <mergeCell ref="I72:J72"/>
    <mergeCell ref="I73:J73"/>
    <mergeCell ref="A68:A75"/>
    <mergeCell ref="B68:D68"/>
    <mergeCell ref="A52:A64"/>
    <mergeCell ref="I52:J57"/>
    <mergeCell ref="I58:J58"/>
    <mergeCell ref="I59:J59"/>
    <mergeCell ref="I60:J60"/>
    <mergeCell ref="I61:J63"/>
    <mergeCell ref="B64:D64"/>
    <mergeCell ref="I46:J46"/>
    <mergeCell ref="I37:J37"/>
    <mergeCell ref="B38:D38"/>
    <mergeCell ref="B40:D40"/>
    <mergeCell ref="I40:J41"/>
    <mergeCell ref="B41:D41"/>
    <mergeCell ref="A42:D42"/>
    <mergeCell ref="I42:J42"/>
    <mergeCell ref="B45:D45"/>
    <mergeCell ref="I45:J45"/>
    <mergeCell ref="B44:D44"/>
    <mergeCell ref="I44:J44"/>
    <mergeCell ref="B46:D46"/>
    <mergeCell ref="I33:J33"/>
    <mergeCell ref="B35:D35"/>
    <mergeCell ref="C36:D36"/>
    <mergeCell ref="I36:J36"/>
    <mergeCell ref="B34:D34"/>
    <mergeCell ref="I34:J34"/>
    <mergeCell ref="I29:J29"/>
    <mergeCell ref="C30:D30"/>
    <mergeCell ref="I30:J30"/>
    <mergeCell ref="C32:D32"/>
    <mergeCell ref="I32:J32"/>
    <mergeCell ref="C31:D31"/>
    <mergeCell ref="I31:J31"/>
    <mergeCell ref="A26:D26"/>
    <mergeCell ref="A27:D27"/>
    <mergeCell ref="A28:A38"/>
    <mergeCell ref="B28:D28"/>
    <mergeCell ref="C29:D29"/>
    <mergeCell ref="B33:D33"/>
    <mergeCell ref="C37:D37"/>
    <mergeCell ref="A7:A25"/>
    <mergeCell ref="B7:B15"/>
    <mergeCell ref="C7:D7"/>
    <mergeCell ref="C11:D11"/>
    <mergeCell ref="C15:D15"/>
    <mergeCell ref="B16:B24"/>
    <mergeCell ref="C16:D16"/>
    <mergeCell ref="C20:D20"/>
    <mergeCell ref="C24:D24"/>
    <mergeCell ref="B25:D25"/>
    <mergeCell ref="A1:J1"/>
    <mergeCell ref="A5:D6"/>
    <mergeCell ref="E5:E6"/>
    <mergeCell ref="F5:F6"/>
    <mergeCell ref="G5:H5"/>
    <mergeCell ref="I5:J6"/>
  </mergeCells>
  <phoneticPr fontId="2"/>
  <dataValidations count="2">
    <dataValidation imeMode="off" allowBlank="1" showInputMessage="1" showErrorMessage="1" sqref="E7:H79"/>
    <dataValidation imeMode="hiragana" allowBlank="1" showInputMessage="1" showErrorMessage="1" sqref="I75:J65536 I64:I65 J38 J7:J28 J4 J35 J64 I58:I61 I48 I68:J69 I4:I39 I71:I74 I51 I43:I45"/>
  </dataValidations>
  <printOptions horizontalCentered="1"/>
  <pageMargins left="0.39370078740157483" right="0.19685039370078741" top="0.98425196850393704" bottom="0.98425196850393704" header="0.51181102362204722" footer="0.51181102362204722"/>
  <pageSetup paperSize="9" scale="81" orientation="portrait" verticalDpi="0" r:id="rId1"/>
  <headerFooter alignWithMargins="0"/>
  <rowBreaks count="1" manualBreakCount="1">
    <brk id="3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G4" sqref="G4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2.625" style="41" customWidth="1"/>
    <col min="10" max="16384" width="9" style="40"/>
  </cols>
  <sheetData>
    <row r="1" spans="1:9" ht="15" customHeight="1" x14ac:dyDescent="0.15">
      <c r="A1" s="40" t="s">
        <v>256</v>
      </c>
      <c r="D1" s="157"/>
      <c r="I1" s="131" t="s">
        <v>363</v>
      </c>
    </row>
    <row r="2" spans="1:9" ht="15" customHeight="1" x14ac:dyDescent="0.15">
      <c r="A2" s="674" t="s">
        <v>0</v>
      </c>
      <c r="B2" s="620"/>
      <c r="C2" s="559"/>
      <c r="D2" s="778" t="s">
        <v>364</v>
      </c>
      <c r="E2" s="722" t="s">
        <v>365</v>
      </c>
      <c r="F2" s="776" t="s">
        <v>502</v>
      </c>
      <c r="G2" s="777"/>
      <c r="H2" s="674" t="s">
        <v>19</v>
      </c>
      <c r="I2" s="719"/>
    </row>
    <row r="3" spans="1:9" ht="21" customHeight="1" x14ac:dyDescent="0.15">
      <c r="A3" s="560"/>
      <c r="B3" s="621"/>
      <c r="C3" s="561"/>
      <c r="D3" s="779"/>
      <c r="E3" s="723"/>
      <c r="F3" s="130" t="s">
        <v>366</v>
      </c>
      <c r="G3" s="130" t="s">
        <v>503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148">
        <v>189682</v>
      </c>
      <c r="E4" s="55">
        <v>203002</v>
      </c>
      <c r="F4" s="137">
        <f t="shared" ref="F4:F54" si="0">D4-E4</f>
        <v>-13320</v>
      </c>
      <c r="G4" s="142">
        <f>ROUND(F4/E4*100,2)</f>
        <v>-6.56</v>
      </c>
      <c r="H4" s="753" t="s">
        <v>516</v>
      </c>
      <c r="I4" s="726"/>
    </row>
    <row r="5" spans="1:9" ht="16.5" customHeight="1" x14ac:dyDescent="0.15">
      <c r="A5" s="712"/>
      <c r="B5" s="51" t="s">
        <v>165</v>
      </c>
      <c r="C5" s="49"/>
      <c r="D5" s="148">
        <v>115755</v>
      </c>
      <c r="E5" s="55">
        <v>110967</v>
      </c>
      <c r="F5" s="137">
        <f t="shared" si="0"/>
        <v>4788</v>
      </c>
      <c r="G5" s="142">
        <f t="shared" ref="G5:G30" si="1">ROUND(F5/E5*100,2)</f>
        <v>4.3099999999999996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148">
        <f>SUM(D4:D5)</f>
        <v>305437</v>
      </c>
      <c r="E6" s="55">
        <f>SUM(E4:E5)</f>
        <v>313969</v>
      </c>
      <c r="F6" s="137">
        <f t="shared" si="0"/>
        <v>-8532</v>
      </c>
      <c r="G6" s="142">
        <f t="shared" si="1"/>
        <v>-2.72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148">
        <v>12329935</v>
      </c>
      <c r="E7" s="55">
        <v>9124335</v>
      </c>
      <c r="F7" s="137">
        <f t="shared" si="0"/>
        <v>3205600</v>
      </c>
      <c r="G7" s="142">
        <f t="shared" si="1"/>
        <v>35.130000000000003</v>
      </c>
      <c r="H7" s="104" t="s">
        <v>308</v>
      </c>
      <c r="I7" s="105" t="s">
        <v>528</v>
      </c>
    </row>
    <row r="8" spans="1:9" ht="16.5" customHeight="1" x14ac:dyDescent="0.15">
      <c r="A8" s="689"/>
      <c r="B8" s="689"/>
      <c r="C8" s="51" t="s">
        <v>259</v>
      </c>
      <c r="D8" s="148">
        <v>222027</v>
      </c>
      <c r="E8" s="55">
        <v>168014</v>
      </c>
      <c r="F8" s="137">
        <f t="shared" si="0"/>
        <v>54013</v>
      </c>
      <c r="G8" s="142">
        <f t="shared" si="1"/>
        <v>32.15</v>
      </c>
      <c r="H8" s="104" t="s">
        <v>308</v>
      </c>
      <c r="I8" s="105" t="s">
        <v>530</v>
      </c>
    </row>
    <row r="9" spans="1:9" ht="16.5" customHeight="1" x14ac:dyDescent="0.15">
      <c r="A9" s="689"/>
      <c r="B9" s="689"/>
      <c r="C9" s="51" t="s">
        <v>260</v>
      </c>
      <c r="D9" s="148">
        <v>1051760</v>
      </c>
      <c r="E9" s="55">
        <v>760927</v>
      </c>
      <c r="F9" s="137">
        <f t="shared" si="0"/>
        <v>290833</v>
      </c>
      <c r="G9" s="142">
        <f t="shared" si="1"/>
        <v>38.22</v>
      </c>
      <c r="H9" s="104" t="s">
        <v>308</v>
      </c>
      <c r="I9" s="105" t="s">
        <v>532</v>
      </c>
    </row>
    <row r="10" spans="1:9" ht="16.5" customHeight="1" x14ac:dyDescent="0.15">
      <c r="A10" s="689"/>
      <c r="B10" s="689"/>
      <c r="C10" s="51" t="s">
        <v>261</v>
      </c>
      <c r="D10" s="148">
        <v>180</v>
      </c>
      <c r="E10" s="55">
        <v>180</v>
      </c>
      <c r="F10" s="137">
        <f t="shared" si="0"/>
        <v>0</v>
      </c>
      <c r="G10" s="142">
        <f t="shared" si="1"/>
        <v>0</v>
      </c>
      <c r="H10" s="106"/>
      <c r="I10" s="107"/>
    </row>
    <row r="11" spans="1:9" ht="16.5" customHeight="1" x14ac:dyDescent="0.15">
      <c r="A11" s="689"/>
      <c r="B11" s="689"/>
      <c r="C11" s="51" t="s">
        <v>262</v>
      </c>
      <c r="D11" s="148">
        <v>13790</v>
      </c>
      <c r="E11" s="55">
        <v>9540</v>
      </c>
      <c r="F11" s="137">
        <f t="shared" si="0"/>
        <v>4250</v>
      </c>
      <c r="G11" s="142">
        <f t="shared" si="1"/>
        <v>44.55</v>
      </c>
      <c r="H11" s="734" t="s">
        <v>395</v>
      </c>
      <c r="I11" s="735"/>
    </row>
    <row r="12" spans="1:9" ht="16.5" customHeight="1" x14ac:dyDescent="0.15">
      <c r="A12" s="689"/>
      <c r="B12" s="690"/>
      <c r="C12" s="46" t="s">
        <v>140</v>
      </c>
      <c r="D12" s="148">
        <f>SUM(D7:D11)</f>
        <v>13617692</v>
      </c>
      <c r="E12" s="55">
        <f>SUM(E7:E11)</f>
        <v>10062996</v>
      </c>
      <c r="F12" s="137">
        <f t="shared" si="0"/>
        <v>3554696</v>
      </c>
      <c r="G12" s="142">
        <f t="shared" si="1"/>
        <v>35.32</v>
      </c>
      <c r="H12" s="104"/>
      <c r="I12" s="105"/>
    </row>
    <row r="13" spans="1:9" ht="27" x14ac:dyDescent="0.15">
      <c r="A13" s="689"/>
      <c r="B13" s="51" t="s">
        <v>167</v>
      </c>
      <c r="C13" s="49"/>
      <c r="D13" s="148">
        <v>56690</v>
      </c>
      <c r="E13" s="55">
        <v>52927</v>
      </c>
      <c r="F13" s="137">
        <f t="shared" si="0"/>
        <v>3763</v>
      </c>
      <c r="G13" s="142">
        <f t="shared" si="1"/>
        <v>7.11</v>
      </c>
      <c r="H13" s="106" t="s">
        <v>396</v>
      </c>
      <c r="I13" s="107" t="s">
        <v>527</v>
      </c>
    </row>
    <row r="14" spans="1:9" ht="27" x14ac:dyDescent="0.15">
      <c r="A14" s="689"/>
      <c r="B14" s="49" t="s">
        <v>168</v>
      </c>
      <c r="C14" s="49"/>
      <c r="D14" s="148">
        <v>146150</v>
      </c>
      <c r="E14" s="55">
        <v>152250</v>
      </c>
      <c r="F14" s="137">
        <f t="shared" si="0"/>
        <v>-6100</v>
      </c>
      <c r="G14" s="142">
        <f t="shared" si="1"/>
        <v>-4.01</v>
      </c>
      <c r="H14" s="106" t="s">
        <v>397</v>
      </c>
      <c r="I14" s="107" t="s">
        <v>526</v>
      </c>
    </row>
    <row r="15" spans="1:9" ht="27" x14ac:dyDescent="0.15">
      <c r="A15" s="689"/>
      <c r="B15" s="49" t="s">
        <v>170</v>
      </c>
      <c r="C15" s="49"/>
      <c r="D15" s="148">
        <v>17150</v>
      </c>
      <c r="E15" s="55">
        <v>75880</v>
      </c>
      <c r="F15" s="137">
        <f t="shared" si="0"/>
        <v>-58730</v>
      </c>
      <c r="G15" s="142">
        <f t="shared" si="1"/>
        <v>-77.400000000000006</v>
      </c>
      <c r="H15" s="106" t="s">
        <v>397</v>
      </c>
      <c r="I15" s="107" t="s">
        <v>525</v>
      </c>
    </row>
    <row r="16" spans="1:9" ht="16.5" customHeight="1" x14ac:dyDescent="0.15">
      <c r="A16" s="689"/>
      <c r="B16" s="714" t="s">
        <v>263</v>
      </c>
      <c r="C16" s="716"/>
      <c r="D16" s="148">
        <f>D12+D13+D14+D15</f>
        <v>13837682</v>
      </c>
      <c r="E16" s="55">
        <f>E12+E13+E14+E15</f>
        <v>10344053</v>
      </c>
      <c r="F16" s="137">
        <f t="shared" si="0"/>
        <v>3493629</v>
      </c>
      <c r="G16" s="142">
        <f t="shared" si="1"/>
        <v>33.770000000000003</v>
      </c>
      <c r="H16" s="104"/>
      <c r="I16" s="105"/>
    </row>
    <row r="17" spans="1:9" ht="16.5" customHeight="1" x14ac:dyDescent="0.15">
      <c r="A17" s="689"/>
      <c r="B17" s="688" t="s">
        <v>264</v>
      </c>
      <c r="C17" s="51" t="s">
        <v>258</v>
      </c>
      <c r="D17" s="148">
        <v>227532</v>
      </c>
      <c r="E17" s="55">
        <v>3980626</v>
      </c>
      <c r="F17" s="137">
        <f t="shared" si="0"/>
        <v>-3753094</v>
      </c>
      <c r="G17" s="142">
        <f t="shared" si="1"/>
        <v>-94.28</v>
      </c>
      <c r="H17" s="104" t="s">
        <v>308</v>
      </c>
      <c r="I17" s="105" t="s">
        <v>529</v>
      </c>
    </row>
    <row r="18" spans="1:9" ht="16.5" customHeight="1" x14ac:dyDescent="0.15">
      <c r="A18" s="689"/>
      <c r="B18" s="598"/>
      <c r="C18" s="51" t="s">
        <v>259</v>
      </c>
      <c r="D18" s="148">
        <v>2696</v>
      </c>
      <c r="E18" s="55">
        <v>68388</v>
      </c>
      <c r="F18" s="137">
        <f t="shared" si="0"/>
        <v>-65692</v>
      </c>
      <c r="G18" s="142">
        <f t="shared" si="1"/>
        <v>-96.06</v>
      </c>
      <c r="H18" s="104" t="s">
        <v>308</v>
      </c>
      <c r="I18" s="105" t="s">
        <v>531</v>
      </c>
    </row>
    <row r="19" spans="1:9" ht="16.5" customHeight="1" x14ac:dyDescent="0.15">
      <c r="A19" s="689"/>
      <c r="B19" s="598"/>
      <c r="C19" s="51" t="s">
        <v>260</v>
      </c>
      <c r="D19" s="148">
        <v>30784</v>
      </c>
      <c r="E19" s="55">
        <v>375137</v>
      </c>
      <c r="F19" s="137">
        <f t="shared" si="0"/>
        <v>-344353</v>
      </c>
      <c r="G19" s="142">
        <f t="shared" si="1"/>
        <v>-91.79</v>
      </c>
      <c r="H19" s="104" t="s">
        <v>308</v>
      </c>
      <c r="I19" s="105" t="s">
        <v>533</v>
      </c>
    </row>
    <row r="20" spans="1:9" ht="16.5" customHeight="1" x14ac:dyDescent="0.15">
      <c r="A20" s="689"/>
      <c r="B20" s="598"/>
      <c r="C20" s="51" t="s">
        <v>261</v>
      </c>
      <c r="D20" s="148">
        <v>180</v>
      </c>
      <c r="E20" s="55">
        <v>180</v>
      </c>
      <c r="F20" s="137">
        <f t="shared" si="0"/>
        <v>0</v>
      </c>
      <c r="G20" s="142">
        <f t="shared" si="1"/>
        <v>0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148">
        <v>1199</v>
      </c>
      <c r="E21" s="55">
        <v>820</v>
      </c>
      <c r="F21" s="137">
        <f t="shared" si="0"/>
        <v>379</v>
      </c>
      <c r="G21" s="142">
        <f t="shared" si="1"/>
        <v>46.22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148">
        <f>SUM(D17:D21)</f>
        <v>262391</v>
      </c>
      <c r="E22" s="55">
        <f>SUM(E17:E21)</f>
        <v>4425151</v>
      </c>
      <c r="F22" s="137">
        <f t="shared" si="0"/>
        <v>-4162760</v>
      </c>
      <c r="G22" s="142">
        <f t="shared" si="1"/>
        <v>-94.07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148">
        <f>D16+D22</f>
        <v>14100073</v>
      </c>
      <c r="E23" s="55">
        <f>E16+E22</f>
        <v>14769204</v>
      </c>
      <c r="F23" s="137">
        <f t="shared" si="0"/>
        <v>-669131</v>
      </c>
      <c r="G23" s="142">
        <f t="shared" si="1"/>
        <v>-4.53</v>
      </c>
      <c r="H23" s="104"/>
      <c r="I23" s="105"/>
    </row>
    <row r="24" spans="1:9" ht="16.5" customHeight="1" x14ac:dyDescent="0.15">
      <c r="A24" s="61" t="s">
        <v>518</v>
      </c>
      <c r="B24" s="82"/>
      <c r="C24" s="54"/>
      <c r="D24" s="154">
        <f>SUM(D25:D26)</f>
        <v>2562318</v>
      </c>
      <c r="E24" s="64">
        <f>SUM(E25:E26)</f>
        <v>0</v>
      </c>
      <c r="F24" s="134">
        <f t="shared" ref="F24:F29" si="2">D24-E24</f>
        <v>2562318</v>
      </c>
      <c r="G24" s="174" t="s">
        <v>542</v>
      </c>
      <c r="H24" s="117"/>
      <c r="I24" s="118"/>
    </row>
    <row r="25" spans="1:9" ht="27" customHeight="1" x14ac:dyDescent="0.15">
      <c r="A25" s="57"/>
      <c r="B25" s="84" t="s">
        <v>518</v>
      </c>
      <c r="C25" s="85"/>
      <c r="D25" s="155">
        <v>2561392</v>
      </c>
      <c r="E25" s="67">
        <v>0</v>
      </c>
      <c r="F25" s="135">
        <f t="shared" si="2"/>
        <v>2561392</v>
      </c>
      <c r="G25" s="151" t="s">
        <v>542</v>
      </c>
      <c r="H25" s="654" t="s">
        <v>538</v>
      </c>
      <c r="I25" s="655"/>
    </row>
    <row r="26" spans="1:9" ht="16.5" customHeight="1" x14ac:dyDescent="0.15">
      <c r="A26" s="57"/>
      <c r="B26" s="80" t="s">
        <v>268</v>
      </c>
      <c r="C26" s="86"/>
      <c r="D26" s="155">
        <v>926</v>
      </c>
      <c r="E26" s="67">
        <v>0</v>
      </c>
      <c r="F26" s="135">
        <f t="shared" si="2"/>
        <v>926</v>
      </c>
      <c r="G26" s="151" t="s">
        <v>542</v>
      </c>
      <c r="H26" s="791" t="s">
        <v>540</v>
      </c>
      <c r="I26" s="792"/>
    </row>
    <row r="27" spans="1:9" ht="16.5" customHeight="1" x14ac:dyDescent="0.15">
      <c r="A27" s="61" t="s">
        <v>519</v>
      </c>
      <c r="B27" s="82"/>
      <c r="C27" s="54"/>
      <c r="D27" s="154">
        <f>SUM(D28:D29)</f>
        <v>2682</v>
      </c>
      <c r="E27" s="64">
        <f>SUM(E28:E29)</f>
        <v>0</v>
      </c>
      <c r="F27" s="134">
        <f t="shared" si="2"/>
        <v>2682</v>
      </c>
      <c r="G27" s="174" t="s">
        <v>542</v>
      </c>
      <c r="H27" s="117"/>
      <c r="I27" s="118"/>
    </row>
    <row r="28" spans="1:9" ht="27" customHeight="1" x14ac:dyDescent="0.15">
      <c r="A28" s="57"/>
      <c r="B28" s="84" t="s">
        <v>519</v>
      </c>
      <c r="C28" s="85"/>
      <c r="D28" s="155">
        <v>1756</v>
      </c>
      <c r="E28" s="67"/>
      <c r="F28" s="135">
        <f t="shared" si="2"/>
        <v>1756</v>
      </c>
      <c r="G28" s="151" t="s">
        <v>542</v>
      </c>
      <c r="H28" s="654" t="s">
        <v>539</v>
      </c>
      <c r="I28" s="655"/>
    </row>
    <row r="29" spans="1:9" ht="16.5" customHeight="1" x14ac:dyDescent="0.15">
      <c r="A29" s="57"/>
      <c r="B29" s="80" t="s">
        <v>268</v>
      </c>
      <c r="C29" s="86"/>
      <c r="D29" s="155">
        <v>926</v>
      </c>
      <c r="E29" s="67"/>
      <c r="F29" s="135">
        <f t="shared" si="2"/>
        <v>926</v>
      </c>
      <c r="G29" s="151" t="s">
        <v>542</v>
      </c>
      <c r="H29" s="791" t="s">
        <v>541</v>
      </c>
      <c r="I29" s="792"/>
    </row>
    <row r="30" spans="1:9" ht="16.5" customHeight="1" x14ac:dyDescent="0.15">
      <c r="A30" s="61" t="s">
        <v>266</v>
      </c>
      <c r="B30" s="82"/>
      <c r="C30" s="54"/>
      <c r="D30" s="154">
        <f>SUM(D31:D32)</f>
        <v>443300</v>
      </c>
      <c r="E30" s="64">
        <f>SUM(E31:E32)</f>
        <v>3789639</v>
      </c>
      <c r="F30" s="134">
        <f t="shared" si="0"/>
        <v>-3346339</v>
      </c>
      <c r="G30" s="139">
        <f t="shared" si="1"/>
        <v>-88.3</v>
      </c>
      <c r="H30" s="117"/>
      <c r="I30" s="118"/>
    </row>
    <row r="31" spans="1:9" ht="27" customHeight="1" x14ac:dyDescent="0.15">
      <c r="A31" s="57"/>
      <c r="B31" s="84" t="s">
        <v>267</v>
      </c>
      <c r="C31" s="85"/>
      <c r="D31" s="155">
        <v>442611</v>
      </c>
      <c r="E31" s="67">
        <v>3729682</v>
      </c>
      <c r="F31" s="135">
        <f t="shared" si="0"/>
        <v>-3287071</v>
      </c>
      <c r="G31" s="140">
        <f>ROUNDDOWN(F31/E31*100,2)</f>
        <v>-88.13</v>
      </c>
      <c r="H31" s="654" t="s">
        <v>398</v>
      </c>
      <c r="I31" s="655"/>
    </row>
    <row r="32" spans="1:9" ht="16.5" customHeight="1" x14ac:dyDescent="0.15">
      <c r="A32" s="57"/>
      <c r="B32" s="80" t="s">
        <v>268</v>
      </c>
      <c r="C32" s="86"/>
      <c r="D32" s="155">
        <v>689</v>
      </c>
      <c r="E32" s="67">
        <v>59957</v>
      </c>
      <c r="F32" s="135">
        <f t="shared" si="0"/>
        <v>-59268</v>
      </c>
      <c r="G32" s="140">
        <f t="shared" ref="G32:G38" si="3">ROUND(F32/E32*100,2)</f>
        <v>-98.85</v>
      </c>
      <c r="H32" s="119" t="s">
        <v>399</v>
      </c>
      <c r="I32" s="120"/>
    </row>
    <row r="33" spans="1:9" ht="16.5" customHeight="1" x14ac:dyDescent="0.15">
      <c r="A33" s="51" t="s">
        <v>400</v>
      </c>
      <c r="B33" s="49"/>
      <c r="C33" s="49"/>
      <c r="D33" s="148">
        <v>1094088</v>
      </c>
      <c r="E33" s="55">
        <v>1200252</v>
      </c>
      <c r="F33" s="137">
        <f t="shared" si="0"/>
        <v>-106164</v>
      </c>
      <c r="G33" s="142">
        <f t="shared" si="3"/>
        <v>-8.85</v>
      </c>
      <c r="H33" s="117" t="s">
        <v>401</v>
      </c>
      <c r="I33" s="123"/>
    </row>
    <row r="34" spans="1:9" ht="16.5" customHeight="1" x14ac:dyDescent="0.15">
      <c r="A34" s="60" t="s">
        <v>504</v>
      </c>
      <c r="C34" s="56"/>
      <c r="D34" s="154">
        <f>SUM(D35:D38)</f>
        <v>2799009</v>
      </c>
      <c r="E34" s="64">
        <f>SUM(E35:E38)</f>
        <v>2254647</v>
      </c>
      <c r="F34" s="134">
        <f t="shared" si="0"/>
        <v>544362</v>
      </c>
      <c r="G34" s="139">
        <f t="shared" si="3"/>
        <v>24.14</v>
      </c>
      <c r="H34" s="61"/>
      <c r="I34" s="118"/>
    </row>
    <row r="35" spans="1:9" ht="16.5" customHeight="1" x14ac:dyDescent="0.15">
      <c r="A35" s="57"/>
      <c r="B35" s="766" t="s">
        <v>505</v>
      </c>
      <c r="C35" s="767"/>
      <c r="D35" s="155">
        <v>400294</v>
      </c>
      <c r="E35" s="67">
        <v>362115</v>
      </c>
      <c r="F35" s="135">
        <f t="shared" si="0"/>
        <v>38179</v>
      </c>
      <c r="G35" s="140">
        <f t="shared" si="3"/>
        <v>10.54</v>
      </c>
      <c r="H35" s="768" t="s">
        <v>403</v>
      </c>
      <c r="I35" s="769"/>
    </row>
    <row r="36" spans="1:9" ht="16.5" customHeight="1" x14ac:dyDescent="0.15">
      <c r="A36" s="57"/>
      <c r="B36" s="766" t="s">
        <v>506</v>
      </c>
      <c r="C36" s="773"/>
      <c r="D36" s="155">
        <v>2397845</v>
      </c>
      <c r="E36" s="67">
        <v>1891662</v>
      </c>
      <c r="F36" s="135">
        <f t="shared" si="0"/>
        <v>506183</v>
      </c>
      <c r="G36" s="167">
        <f t="shared" si="3"/>
        <v>26.76</v>
      </c>
      <c r="H36" s="770"/>
      <c r="I36" s="769"/>
    </row>
    <row r="37" spans="1:9" ht="16.5" customHeight="1" x14ac:dyDescent="0.15">
      <c r="A37" s="88"/>
      <c r="B37" s="766" t="s">
        <v>507</v>
      </c>
      <c r="C37" s="767"/>
      <c r="D37" s="155">
        <v>242</v>
      </c>
      <c r="E37" s="67">
        <v>242</v>
      </c>
      <c r="F37" s="135">
        <f t="shared" si="0"/>
        <v>0</v>
      </c>
      <c r="G37" s="140">
        <f t="shared" si="3"/>
        <v>0</v>
      </c>
      <c r="H37" s="770"/>
      <c r="I37" s="769"/>
    </row>
    <row r="38" spans="1:9" ht="16.5" customHeight="1" x14ac:dyDescent="0.15">
      <c r="A38" s="88"/>
      <c r="B38" s="774" t="s">
        <v>508</v>
      </c>
      <c r="C38" s="775"/>
      <c r="D38" s="158">
        <v>628</v>
      </c>
      <c r="E38" s="70">
        <v>628</v>
      </c>
      <c r="F38" s="136">
        <f t="shared" si="0"/>
        <v>0</v>
      </c>
      <c r="G38" s="168">
        <f t="shared" si="3"/>
        <v>0</v>
      </c>
      <c r="H38" s="771"/>
      <c r="I38" s="772"/>
    </row>
    <row r="39" spans="1:9" ht="16.5" customHeight="1" x14ac:dyDescent="0.15">
      <c r="A39" s="43" t="s">
        <v>172</v>
      </c>
      <c r="B39" s="56"/>
      <c r="C39" s="56"/>
      <c r="D39" s="154">
        <f>SUM(D40:D43)</f>
        <v>286606</v>
      </c>
      <c r="E39" s="64">
        <f>SUM(E40:E43)</f>
        <v>38262</v>
      </c>
      <c r="F39" s="134">
        <f t="shared" si="0"/>
        <v>248344</v>
      </c>
      <c r="G39" s="139">
        <f t="shared" ref="G39:G50" si="4">ROUND(F39/E39*100,2)</f>
        <v>649.05999999999995</v>
      </c>
      <c r="H39" s="165" t="s">
        <v>513</v>
      </c>
      <c r="I39" s="166" t="s">
        <v>515</v>
      </c>
    </row>
    <row r="40" spans="1:9" ht="16.5" customHeight="1" x14ac:dyDescent="0.15">
      <c r="A40" s="52"/>
      <c r="B40" s="794" t="s">
        <v>509</v>
      </c>
      <c r="C40" s="780"/>
      <c r="D40" s="155">
        <v>272539</v>
      </c>
      <c r="E40" s="67"/>
      <c r="F40" s="135">
        <f t="shared" si="0"/>
        <v>272539</v>
      </c>
      <c r="G40" s="151" t="s">
        <v>542</v>
      </c>
      <c r="H40" s="781" t="s">
        <v>535</v>
      </c>
      <c r="I40" s="782"/>
    </row>
    <row r="41" spans="1:9" ht="16.5" customHeight="1" x14ac:dyDescent="0.15">
      <c r="A41" s="52"/>
      <c r="B41" s="794" t="s">
        <v>510</v>
      </c>
      <c r="C41" s="780"/>
      <c r="D41" s="155">
        <v>2683</v>
      </c>
      <c r="E41" s="67">
        <v>4488</v>
      </c>
      <c r="F41" s="135">
        <f t="shared" si="0"/>
        <v>-1805</v>
      </c>
      <c r="G41" s="140">
        <f t="shared" si="4"/>
        <v>-40.22</v>
      </c>
      <c r="H41" s="108" t="s">
        <v>514</v>
      </c>
      <c r="I41" s="109" t="s">
        <v>534</v>
      </c>
    </row>
    <row r="42" spans="1:9" ht="16.5" customHeight="1" x14ac:dyDescent="0.15">
      <c r="A42" s="52"/>
      <c r="B42" s="795" t="s">
        <v>511</v>
      </c>
      <c r="C42" s="796"/>
      <c r="D42" s="152">
        <v>11384</v>
      </c>
      <c r="E42" s="132">
        <v>15268</v>
      </c>
      <c r="F42" s="138">
        <f t="shared" si="0"/>
        <v>-3884</v>
      </c>
      <c r="G42" s="169">
        <f t="shared" si="4"/>
        <v>-25.44</v>
      </c>
      <c r="H42" s="159" t="s">
        <v>512</v>
      </c>
      <c r="I42" s="170" t="s">
        <v>524</v>
      </c>
    </row>
    <row r="43" spans="1:9" ht="16.5" customHeight="1" x14ac:dyDescent="0.15">
      <c r="A43" s="53"/>
      <c r="B43" s="706" t="s">
        <v>517</v>
      </c>
      <c r="C43" s="707"/>
      <c r="D43" s="153">
        <v>0</v>
      </c>
      <c r="E43" s="70">
        <v>18506</v>
      </c>
      <c r="F43" s="136">
        <f t="shared" si="0"/>
        <v>-18506</v>
      </c>
      <c r="G43" s="141">
        <f t="shared" si="4"/>
        <v>-100</v>
      </c>
      <c r="H43" s="110"/>
      <c r="I43" s="111"/>
    </row>
    <row r="44" spans="1:9" ht="16.5" customHeight="1" x14ac:dyDescent="0.15">
      <c r="A44" s="51" t="s">
        <v>173</v>
      </c>
      <c r="B44" s="49"/>
      <c r="C44" s="49"/>
      <c r="D44" s="55">
        <v>90</v>
      </c>
      <c r="E44" s="55">
        <v>90</v>
      </c>
      <c r="F44" s="137">
        <f t="shared" si="0"/>
        <v>0</v>
      </c>
      <c r="G44" s="142">
        <f t="shared" si="4"/>
        <v>0</v>
      </c>
      <c r="H44" s="112" t="s">
        <v>405</v>
      </c>
      <c r="I44" s="113"/>
    </row>
    <row r="45" spans="1:9" ht="16.5" customHeight="1" x14ac:dyDescent="0.15">
      <c r="A45" s="61" t="s">
        <v>174</v>
      </c>
      <c r="B45" s="94"/>
      <c r="C45" s="95"/>
      <c r="D45" s="98">
        <f>SUM(D46:D49)</f>
        <v>25003</v>
      </c>
      <c r="E45" s="98">
        <f>SUM(E46:E49)</f>
        <v>25003</v>
      </c>
      <c r="F45" s="146">
        <f t="shared" si="0"/>
        <v>0</v>
      </c>
      <c r="G45" s="144">
        <f t="shared" si="4"/>
        <v>0</v>
      </c>
      <c r="H45" s="124"/>
      <c r="I45" s="125"/>
    </row>
    <row r="46" spans="1:9" ht="16.5" customHeight="1" x14ac:dyDescent="0.15">
      <c r="A46" s="57"/>
      <c r="B46" s="92" t="s">
        <v>271</v>
      </c>
      <c r="C46" s="93"/>
      <c r="D46" s="96">
        <v>25000</v>
      </c>
      <c r="E46" s="96">
        <v>25000</v>
      </c>
      <c r="F46" s="147">
        <f t="shared" si="0"/>
        <v>0</v>
      </c>
      <c r="G46" s="145">
        <f t="shared" si="4"/>
        <v>0</v>
      </c>
      <c r="H46" s="114" t="s">
        <v>406</v>
      </c>
      <c r="I46" s="115"/>
    </row>
    <row r="47" spans="1:9" ht="16.5" customHeight="1" x14ac:dyDescent="0.15">
      <c r="A47" s="57"/>
      <c r="B47" s="84" t="s">
        <v>407</v>
      </c>
      <c r="C47" s="89"/>
      <c r="D47" s="67">
        <v>1</v>
      </c>
      <c r="E47" s="67">
        <v>1</v>
      </c>
      <c r="F47" s="135">
        <f t="shared" si="0"/>
        <v>0</v>
      </c>
      <c r="G47" s="140">
        <f t="shared" si="4"/>
        <v>0</v>
      </c>
      <c r="H47" s="736" t="s">
        <v>408</v>
      </c>
      <c r="I47" s="737"/>
    </row>
    <row r="48" spans="1:9" ht="16.5" customHeight="1" x14ac:dyDescent="0.15">
      <c r="A48" s="57"/>
      <c r="B48" s="84" t="s">
        <v>409</v>
      </c>
      <c r="C48" s="89"/>
      <c r="D48" s="67">
        <v>1</v>
      </c>
      <c r="E48" s="67">
        <v>1</v>
      </c>
      <c r="F48" s="135">
        <f t="shared" si="0"/>
        <v>0</v>
      </c>
      <c r="G48" s="140">
        <f t="shared" si="4"/>
        <v>0</v>
      </c>
      <c r="H48" s="738"/>
      <c r="I48" s="739"/>
    </row>
    <row r="49" spans="1:9" ht="16.5" customHeight="1" x14ac:dyDescent="0.15">
      <c r="A49" s="57"/>
      <c r="B49" s="84" t="s">
        <v>410</v>
      </c>
      <c r="C49" s="89"/>
      <c r="D49" s="67">
        <v>1</v>
      </c>
      <c r="E49" s="67">
        <v>1</v>
      </c>
      <c r="F49" s="135">
        <f t="shared" si="0"/>
        <v>0</v>
      </c>
      <c r="G49" s="140">
        <f t="shared" si="4"/>
        <v>0</v>
      </c>
      <c r="H49" s="740"/>
      <c r="I49" s="741"/>
    </row>
    <row r="50" spans="1:9" ht="16.5" customHeight="1" x14ac:dyDescent="0.15">
      <c r="A50" s="51" t="s">
        <v>175</v>
      </c>
      <c r="B50" s="49"/>
      <c r="C50" s="49"/>
      <c r="D50" s="55">
        <v>1380</v>
      </c>
      <c r="E50" s="55">
        <v>1380</v>
      </c>
      <c r="F50" s="137">
        <f t="shared" si="0"/>
        <v>0</v>
      </c>
      <c r="G50" s="142">
        <f t="shared" si="4"/>
        <v>0</v>
      </c>
      <c r="H50" s="116"/>
      <c r="I50" s="113"/>
    </row>
    <row r="51" spans="1:9" ht="16.5" customHeight="1" x14ac:dyDescent="0.15">
      <c r="A51" s="688" t="s">
        <v>272</v>
      </c>
      <c r="B51" s="714" t="s">
        <v>273</v>
      </c>
      <c r="C51" s="716"/>
      <c r="D51" s="148">
        <v>20264707</v>
      </c>
      <c r="E51" s="55">
        <v>16767863</v>
      </c>
      <c r="F51" s="137">
        <f t="shared" si="0"/>
        <v>3496844</v>
      </c>
      <c r="G51" s="142">
        <f>ROUND(F51/E51*100,2)</f>
        <v>20.85</v>
      </c>
      <c r="H51" s="116"/>
      <c r="I51" s="113"/>
    </row>
    <row r="52" spans="1:9" ht="16.5" customHeight="1" x14ac:dyDescent="0.15">
      <c r="A52" s="717"/>
      <c r="B52" s="714" t="s">
        <v>274</v>
      </c>
      <c r="C52" s="716"/>
      <c r="D52" s="148">
        <v>261193</v>
      </c>
      <c r="E52" s="55">
        <v>4424331</v>
      </c>
      <c r="F52" s="137">
        <f t="shared" si="0"/>
        <v>-4163138</v>
      </c>
      <c r="G52" s="142">
        <f>ROUND(F52/E52*100,2)</f>
        <v>-94.1</v>
      </c>
      <c r="H52" s="116"/>
      <c r="I52" s="113"/>
    </row>
    <row r="53" spans="1:9" ht="16.5" customHeight="1" x14ac:dyDescent="0.15">
      <c r="A53" s="717"/>
      <c r="B53" s="714" t="s">
        <v>275</v>
      </c>
      <c r="C53" s="716"/>
      <c r="D53" s="55">
        <v>1094088</v>
      </c>
      <c r="E53" s="55">
        <v>1200252</v>
      </c>
      <c r="F53" s="137">
        <f t="shared" si="0"/>
        <v>-106164</v>
      </c>
      <c r="G53" s="142">
        <f>ROUND(F53/E53*100,2)</f>
        <v>-8.85</v>
      </c>
      <c r="H53" s="116"/>
      <c r="I53" s="113"/>
    </row>
    <row r="54" spans="1:9" ht="16.5" customHeight="1" x14ac:dyDescent="0.15">
      <c r="A54" s="718"/>
      <c r="B54" s="714" t="s">
        <v>255</v>
      </c>
      <c r="C54" s="716"/>
      <c r="D54" s="55">
        <f>SUM(D51:D53)</f>
        <v>21619988</v>
      </c>
      <c r="E54" s="55">
        <f>SUM(E51:E53)</f>
        <v>22392446</v>
      </c>
      <c r="F54" s="137">
        <f t="shared" si="0"/>
        <v>-772458</v>
      </c>
      <c r="G54" s="142">
        <f>ROUNDDOWN(F54/E54*100,2)</f>
        <v>-3.44</v>
      </c>
      <c r="H54" s="104"/>
      <c r="I54" s="105"/>
    </row>
    <row r="55" spans="1:9" ht="16.5" customHeight="1" x14ac:dyDescent="0.15">
      <c r="B55" s="793"/>
      <c r="C55" s="793"/>
      <c r="D55" s="58"/>
      <c r="E55" s="58"/>
      <c r="F55" s="58"/>
    </row>
    <row r="56" spans="1:9" ht="16.5" customHeight="1" x14ac:dyDescent="0.15">
      <c r="B56" s="733"/>
      <c r="C56" s="733"/>
      <c r="D56" s="58"/>
      <c r="E56" s="58"/>
      <c r="F56" s="58"/>
    </row>
  </sheetData>
  <mergeCells count="39">
    <mergeCell ref="A51:A54"/>
    <mergeCell ref="B51:C51"/>
    <mergeCell ref="B52:C52"/>
    <mergeCell ref="B53:C53"/>
    <mergeCell ref="B54:C54"/>
    <mergeCell ref="H29:I29"/>
    <mergeCell ref="B35:C35"/>
    <mergeCell ref="B40:C40"/>
    <mergeCell ref="H40:I40"/>
    <mergeCell ref="H47:I49"/>
    <mergeCell ref="H31:I31"/>
    <mergeCell ref="B37:C37"/>
    <mergeCell ref="H35:I38"/>
    <mergeCell ref="B36:C36"/>
    <mergeCell ref="B38:C38"/>
    <mergeCell ref="B55:C55"/>
    <mergeCell ref="B56:C56"/>
    <mergeCell ref="B41:C41"/>
    <mergeCell ref="B42:C42"/>
    <mergeCell ref="B43:C43"/>
    <mergeCell ref="H28:I28"/>
    <mergeCell ref="H25:I25"/>
    <mergeCell ref="H26:I26"/>
    <mergeCell ref="B22:C22"/>
    <mergeCell ref="B23:C23"/>
    <mergeCell ref="A7:A23"/>
    <mergeCell ref="B7:B12"/>
    <mergeCell ref="F2:G2"/>
    <mergeCell ref="H2:I3"/>
    <mergeCell ref="A4:A6"/>
    <mergeCell ref="H4:I6"/>
    <mergeCell ref="B6:C6"/>
    <mergeCell ref="A2:C3"/>
    <mergeCell ref="D2:D3"/>
    <mergeCell ref="E2:E3"/>
    <mergeCell ref="H11:I11"/>
    <mergeCell ref="B16:C16"/>
    <mergeCell ref="B17:B21"/>
    <mergeCell ref="H21:I21"/>
  </mergeCells>
  <phoneticPr fontId="2"/>
  <dataValidations count="1">
    <dataValidation imeMode="off" allowBlank="1" showInputMessage="1" showErrorMessage="1" sqref="D39:D54 D4:D37 E4:G54"/>
  </dataValidations>
  <printOptions horizontalCentered="1"/>
  <pageMargins left="0.78740157480314965" right="0.39370078740157483" top="0.78740157480314965" bottom="0.39370078740157483" header="0.51181102362204722" footer="0.51181102362204722"/>
  <pageSetup paperSize="9" scale="85" orientation="portrait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31" zoomScaleNormal="100" workbookViewId="0">
      <selection activeCell="K11" sqref="K11"/>
    </sheetView>
  </sheetViews>
  <sheetFormatPr defaultRowHeight="15" customHeight="1" x14ac:dyDescent="0.15"/>
  <cols>
    <col min="1" max="3" width="3.125" style="40" customWidth="1"/>
    <col min="4" max="4" width="17.875" style="40" customWidth="1"/>
    <col min="5" max="6" width="11.625" style="40" customWidth="1"/>
    <col min="7" max="7" width="13.625" style="40" customWidth="1"/>
    <col min="8" max="8" width="8.625" style="40" customWidth="1"/>
    <col min="9" max="9" width="11.625" style="40" customWidth="1"/>
    <col min="10" max="10" width="15.625" style="41" customWidth="1"/>
    <col min="11" max="16384" width="9" style="40"/>
  </cols>
  <sheetData>
    <row r="1" spans="1:11" ht="25.5" customHeight="1" x14ac:dyDescent="0.15">
      <c r="K1" s="182"/>
    </row>
    <row r="2" spans="1:11" ht="24" customHeight="1" x14ac:dyDescent="0.15">
      <c r="A2" s="673" t="s">
        <v>553</v>
      </c>
      <c r="B2" s="673"/>
      <c r="C2" s="673"/>
      <c r="D2" s="673"/>
      <c r="E2" s="673"/>
      <c r="F2" s="673"/>
      <c r="G2" s="673"/>
      <c r="H2" s="673"/>
      <c r="I2" s="673"/>
      <c r="J2" s="673"/>
      <c r="K2" s="181"/>
    </row>
    <row r="3" spans="1:11" ht="24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5" spans="1:11" ht="15" customHeight="1" x14ac:dyDescent="0.15">
      <c r="A5" s="40" t="s">
        <v>362</v>
      </c>
      <c r="J5" s="131" t="s">
        <v>363</v>
      </c>
    </row>
    <row r="6" spans="1:11" ht="15" customHeight="1" x14ac:dyDescent="0.15">
      <c r="A6" s="674" t="s">
        <v>0</v>
      </c>
      <c r="B6" s="702"/>
      <c r="C6" s="702"/>
      <c r="D6" s="675"/>
      <c r="E6" s="691" t="s">
        <v>364</v>
      </c>
      <c r="F6" s="691" t="s">
        <v>365</v>
      </c>
      <c r="G6" s="701" t="s">
        <v>15</v>
      </c>
      <c r="H6" s="701"/>
      <c r="I6" s="674" t="s">
        <v>19</v>
      </c>
      <c r="J6" s="675"/>
    </row>
    <row r="7" spans="1:11" ht="24.75" x14ac:dyDescent="0.15">
      <c r="A7" s="676"/>
      <c r="B7" s="703"/>
      <c r="C7" s="703"/>
      <c r="D7" s="677"/>
      <c r="E7" s="691"/>
      <c r="F7" s="691"/>
      <c r="G7" s="130" t="s">
        <v>366</v>
      </c>
      <c r="H7" s="130" t="s">
        <v>559</v>
      </c>
      <c r="I7" s="676"/>
      <c r="J7" s="677"/>
    </row>
    <row r="8" spans="1:11" ht="18" customHeight="1" x14ac:dyDescent="0.15">
      <c r="A8" s="681" t="s">
        <v>438</v>
      </c>
      <c r="B8" s="681" t="s">
        <v>134</v>
      </c>
      <c r="C8" s="685" t="s">
        <v>135</v>
      </c>
      <c r="D8" s="686"/>
      <c r="E8" s="154">
        <f>SUM(E9:E11)</f>
        <v>4354600</v>
      </c>
      <c r="F8" s="64">
        <f>SUM(F9:F11)</f>
        <v>4240427</v>
      </c>
      <c r="G8" s="134">
        <f t="shared" ref="G8:G28" si="0">E8-F8</f>
        <v>114173</v>
      </c>
      <c r="H8" s="139">
        <f t="shared" ref="H8:H13" si="1">ROUND(G8/F8*100,2)</f>
        <v>2.69</v>
      </c>
      <c r="I8" s="117"/>
      <c r="J8" s="118"/>
    </row>
    <row r="9" spans="1:11" ht="40.5" x14ac:dyDescent="0.15">
      <c r="A9" s="681"/>
      <c r="B9" s="681"/>
      <c r="C9" s="57"/>
      <c r="D9" s="66" t="s">
        <v>136</v>
      </c>
      <c r="E9" s="155">
        <v>3110436</v>
      </c>
      <c r="F9" s="67">
        <v>3036190</v>
      </c>
      <c r="G9" s="160">
        <f t="shared" si="0"/>
        <v>74246</v>
      </c>
      <c r="H9" s="140">
        <f t="shared" si="1"/>
        <v>2.4500000000000002</v>
      </c>
      <c r="I9" s="108" t="s">
        <v>242</v>
      </c>
      <c r="J9" s="109" t="s">
        <v>568</v>
      </c>
    </row>
    <row r="10" spans="1:11" ht="40.5" x14ac:dyDescent="0.15">
      <c r="A10" s="681"/>
      <c r="B10" s="681"/>
      <c r="C10" s="57"/>
      <c r="D10" s="177" t="s">
        <v>543</v>
      </c>
      <c r="E10" s="152">
        <v>818011</v>
      </c>
      <c r="F10" s="132">
        <v>793495</v>
      </c>
      <c r="G10" s="164">
        <f t="shared" si="0"/>
        <v>24516</v>
      </c>
      <c r="H10" s="180">
        <f t="shared" si="1"/>
        <v>3.09</v>
      </c>
      <c r="I10" s="108" t="s">
        <v>242</v>
      </c>
      <c r="J10" s="170" t="s">
        <v>569</v>
      </c>
    </row>
    <row r="11" spans="1:11" ht="40.5" x14ac:dyDescent="0.15">
      <c r="A11" s="681"/>
      <c r="B11" s="681"/>
      <c r="C11" s="62"/>
      <c r="D11" s="69" t="s">
        <v>137</v>
      </c>
      <c r="E11" s="153">
        <v>426153</v>
      </c>
      <c r="F11" s="70">
        <v>410742</v>
      </c>
      <c r="G11" s="161">
        <f t="shared" si="0"/>
        <v>15411</v>
      </c>
      <c r="H11" s="141">
        <f t="shared" si="1"/>
        <v>3.75</v>
      </c>
      <c r="I11" s="110" t="s">
        <v>242</v>
      </c>
      <c r="J11" s="187" t="s">
        <v>589</v>
      </c>
    </row>
    <row r="12" spans="1:11" ht="16.5" customHeight="1" x14ac:dyDescent="0.15">
      <c r="A12" s="681"/>
      <c r="B12" s="681"/>
      <c r="C12" s="685" t="s">
        <v>138</v>
      </c>
      <c r="D12" s="686"/>
      <c r="E12" s="154">
        <f>SUM(E13:E15)</f>
        <v>404891</v>
      </c>
      <c r="F12" s="64">
        <f>SUM(F13:F15)</f>
        <v>398609</v>
      </c>
      <c r="G12" s="162">
        <f t="shared" si="0"/>
        <v>6282</v>
      </c>
      <c r="H12" s="139">
        <f t="shared" si="1"/>
        <v>1.58</v>
      </c>
      <c r="I12" s="117"/>
      <c r="J12" s="118"/>
    </row>
    <row r="13" spans="1:11" ht="27" x14ac:dyDescent="0.15">
      <c r="A13" s="681"/>
      <c r="B13" s="681"/>
      <c r="C13" s="57"/>
      <c r="D13" s="66" t="s">
        <v>136</v>
      </c>
      <c r="E13" s="155">
        <v>350831</v>
      </c>
      <c r="F13" s="67">
        <v>354677</v>
      </c>
      <c r="G13" s="160">
        <f t="shared" si="0"/>
        <v>-3846</v>
      </c>
      <c r="H13" s="140">
        <f t="shared" si="1"/>
        <v>-1.08</v>
      </c>
      <c r="I13" s="108" t="s">
        <v>139</v>
      </c>
      <c r="J13" s="109" t="s">
        <v>570</v>
      </c>
    </row>
    <row r="14" spans="1:11" ht="27" customHeight="1" x14ac:dyDescent="0.15">
      <c r="A14" s="681"/>
      <c r="B14" s="681"/>
      <c r="C14" s="57"/>
      <c r="D14" s="178" t="s">
        <v>543</v>
      </c>
      <c r="E14" s="152">
        <v>16714</v>
      </c>
      <c r="F14" s="132">
        <v>0</v>
      </c>
      <c r="G14" s="164">
        <f t="shared" si="0"/>
        <v>16714</v>
      </c>
      <c r="H14" s="176" t="s">
        <v>542</v>
      </c>
      <c r="I14" s="108" t="s">
        <v>139</v>
      </c>
      <c r="J14" s="170" t="s">
        <v>571</v>
      </c>
    </row>
    <row r="15" spans="1:11" ht="27" x14ac:dyDescent="0.15">
      <c r="A15" s="681"/>
      <c r="B15" s="681"/>
      <c r="C15" s="62"/>
      <c r="D15" s="69" t="s">
        <v>137</v>
      </c>
      <c r="E15" s="153">
        <v>37346</v>
      </c>
      <c r="F15" s="70">
        <v>43932</v>
      </c>
      <c r="G15" s="161">
        <f t="shared" si="0"/>
        <v>-6586</v>
      </c>
      <c r="H15" s="141">
        <f t="shared" ref="H15:H22" si="2">ROUND(G15/F15*100,2)</f>
        <v>-14.99</v>
      </c>
      <c r="I15" s="110" t="s">
        <v>139</v>
      </c>
      <c r="J15" s="111" t="s">
        <v>572</v>
      </c>
    </row>
    <row r="16" spans="1:11" ht="16.5" customHeight="1" x14ac:dyDescent="0.15">
      <c r="A16" s="681"/>
      <c r="B16" s="681"/>
      <c r="C16" s="682" t="s">
        <v>140</v>
      </c>
      <c r="D16" s="682"/>
      <c r="E16" s="55">
        <f>E8+E12</f>
        <v>4759491</v>
      </c>
      <c r="F16" s="55">
        <f>F8+F12</f>
        <v>4639036</v>
      </c>
      <c r="G16" s="163">
        <f t="shared" si="0"/>
        <v>120455</v>
      </c>
      <c r="H16" s="142">
        <f t="shared" si="2"/>
        <v>2.6</v>
      </c>
      <c r="I16" s="104"/>
      <c r="J16" s="105"/>
    </row>
    <row r="17" spans="1:10" ht="16.5" customHeight="1" x14ac:dyDescent="0.15">
      <c r="A17" s="681"/>
      <c r="B17" s="681" t="s">
        <v>141</v>
      </c>
      <c r="C17" s="685" t="s">
        <v>135</v>
      </c>
      <c r="D17" s="686"/>
      <c r="E17" s="64">
        <f>SUM(E18:E20)</f>
        <v>272595</v>
      </c>
      <c r="F17" s="64">
        <f>SUM(F18:F20)</f>
        <v>289788</v>
      </c>
      <c r="G17" s="162">
        <f t="shared" si="0"/>
        <v>-17193</v>
      </c>
      <c r="H17" s="139">
        <f t="shared" si="2"/>
        <v>-5.93</v>
      </c>
      <c r="I17" s="117"/>
      <c r="J17" s="118"/>
    </row>
    <row r="18" spans="1:10" ht="40.5" x14ac:dyDescent="0.15">
      <c r="A18" s="681"/>
      <c r="B18" s="681"/>
      <c r="C18" s="57"/>
      <c r="D18" s="66" t="s">
        <v>136</v>
      </c>
      <c r="E18" s="155">
        <v>177011</v>
      </c>
      <c r="F18" s="67">
        <v>187372</v>
      </c>
      <c r="G18" s="160">
        <f t="shared" si="0"/>
        <v>-10361</v>
      </c>
      <c r="H18" s="140">
        <f t="shared" si="2"/>
        <v>-5.53</v>
      </c>
      <c r="I18" s="108" t="s">
        <v>242</v>
      </c>
      <c r="J18" s="109" t="s">
        <v>573</v>
      </c>
    </row>
    <row r="19" spans="1:10" ht="40.5" x14ac:dyDescent="0.15">
      <c r="A19" s="681"/>
      <c r="B19" s="681"/>
      <c r="C19" s="57"/>
      <c r="D19" s="178" t="s">
        <v>543</v>
      </c>
      <c r="E19" s="152">
        <v>46742</v>
      </c>
      <c r="F19" s="132">
        <v>49269</v>
      </c>
      <c r="G19" s="164">
        <f t="shared" si="0"/>
        <v>-2527</v>
      </c>
      <c r="H19" s="169">
        <f t="shared" si="2"/>
        <v>-5.13</v>
      </c>
      <c r="I19" s="108" t="s">
        <v>242</v>
      </c>
      <c r="J19" s="170" t="s">
        <v>574</v>
      </c>
    </row>
    <row r="20" spans="1:10" ht="40.5" x14ac:dyDescent="0.15">
      <c r="A20" s="681"/>
      <c r="B20" s="681"/>
      <c r="C20" s="62"/>
      <c r="D20" s="69" t="s">
        <v>137</v>
      </c>
      <c r="E20" s="153">
        <v>48842</v>
      </c>
      <c r="F20" s="70">
        <v>53147</v>
      </c>
      <c r="G20" s="161">
        <f t="shared" si="0"/>
        <v>-4305</v>
      </c>
      <c r="H20" s="141">
        <f t="shared" si="2"/>
        <v>-8.1</v>
      </c>
      <c r="I20" s="110" t="s">
        <v>242</v>
      </c>
      <c r="J20" s="111" t="s">
        <v>575</v>
      </c>
    </row>
    <row r="21" spans="1:10" ht="16.5" customHeight="1" x14ac:dyDescent="0.15">
      <c r="A21" s="681"/>
      <c r="B21" s="681"/>
      <c r="C21" s="685" t="s">
        <v>138</v>
      </c>
      <c r="D21" s="686"/>
      <c r="E21" s="154">
        <f>SUM(E22:E24)</f>
        <v>14120</v>
      </c>
      <c r="F21" s="64">
        <f>SUM(F22:F24)</f>
        <v>16779</v>
      </c>
      <c r="G21" s="162">
        <f t="shared" si="0"/>
        <v>-2659</v>
      </c>
      <c r="H21" s="139">
        <f t="shared" si="2"/>
        <v>-15.85</v>
      </c>
      <c r="I21" s="117"/>
      <c r="J21" s="118"/>
    </row>
    <row r="22" spans="1:10" ht="27" x14ac:dyDescent="0.15">
      <c r="A22" s="681"/>
      <c r="B22" s="681"/>
      <c r="C22" s="57"/>
      <c r="D22" s="66" t="s">
        <v>136</v>
      </c>
      <c r="E22" s="155">
        <v>12489</v>
      </c>
      <c r="F22" s="67">
        <v>15432</v>
      </c>
      <c r="G22" s="160">
        <f t="shared" si="0"/>
        <v>-2943</v>
      </c>
      <c r="H22" s="140">
        <f t="shared" si="2"/>
        <v>-19.07</v>
      </c>
      <c r="I22" s="108" t="s">
        <v>139</v>
      </c>
      <c r="J22" s="109" t="s">
        <v>576</v>
      </c>
    </row>
    <row r="23" spans="1:10" ht="27" x14ac:dyDescent="0.15">
      <c r="A23" s="681"/>
      <c r="B23" s="681"/>
      <c r="C23" s="57"/>
      <c r="D23" s="178" t="s">
        <v>543</v>
      </c>
      <c r="E23" s="152">
        <v>227</v>
      </c>
      <c r="F23" s="132">
        <v>0</v>
      </c>
      <c r="G23" s="164">
        <f t="shared" si="0"/>
        <v>227</v>
      </c>
      <c r="H23" s="176" t="s">
        <v>542</v>
      </c>
      <c r="I23" s="108" t="s">
        <v>139</v>
      </c>
      <c r="J23" s="109" t="s">
        <v>577</v>
      </c>
    </row>
    <row r="24" spans="1:10" ht="27" x14ac:dyDescent="0.15">
      <c r="A24" s="681"/>
      <c r="B24" s="681"/>
      <c r="C24" s="62"/>
      <c r="D24" s="69" t="s">
        <v>137</v>
      </c>
      <c r="E24" s="153">
        <v>1404</v>
      </c>
      <c r="F24" s="70">
        <v>1347</v>
      </c>
      <c r="G24" s="161">
        <f t="shared" si="0"/>
        <v>57</v>
      </c>
      <c r="H24" s="141">
        <f t="shared" ref="H24:H43" si="3">ROUND(G24/F24*100,2)</f>
        <v>4.2300000000000004</v>
      </c>
      <c r="I24" s="110" t="s">
        <v>139</v>
      </c>
      <c r="J24" s="111" t="s">
        <v>578</v>
      </c>
    </row>
    <row r="25" spans="1:10" ht="16.5" customHeight="1" x14ac:dyDescent="0.15">
      <c r="A25" s="681"/>
      <c r="B25" s="681"/>
      <c r="C25" s="682" t="s">
        <v>140</v>
      </c>
      <c r="D25" s="682"/>
      <c r="E25" s="55">
        <f>E17+E21</f>
        <v>286715</v>
      </c>
      <c r="F25" s="55">
        <f>F17+F21</f>
        <v>306567</v>
      </c>
      <c r="G25" s="163">
        <f t="shared" si="0"/>
        <v>-19852</v>
      </c>
      <c r="H25" s="142">
        <f t="shared" si="3"/>
        <v>-6.48</v>
      </c>
      <c r="I25" s="104"/>
      <c r="J25" s="105"/>
    </row>
    <row r="26" spans="1:10" ht="16.5" customHeight="1" x14ac:dyDescent="0.15">
      <c r="A26" s="681"/>
      <c r="B26" s="678" t="s">
        <v>243</v>
      </c>
      <c r="C26" s="679"/>
      <c r="D26" s="680"/>
      <c r="E26" s="55">
        <f>E16+E25</f>
        <v>5046206</v>
      </c>
      <c r="F26" s="55">
        <f>F16+F25</f>
        <v>4945603</v>
      </c>
      <c r="G26" s="163">
        <f t="shared" si="0"/>
        <v>100603</v>
      </c>
      <c r="H26" s="142">
        <f t="shared" si="3"/>
        <v>2.0299999999999998</v>
      </c>
      <c r="I26" s="104"/>
      <c r="J26" s="105"/>
    </row>
    <row r="27" spans="1:10" ht="16.5" customHeight="1" x14ac:dyDescent="0.15">
      <c r="A27" s="687" t="s">
        <v>142</v>
      </c>
      <c r="B27" s="687"/>
      <c r="C27" s="687"/>
      <c r="D27" s="687"/>
      <c r="E27" s="55">
        <v>1</v>
      </c>
      <c r="F27" s="55">
        <v>1</v>
      </c>
      <c r="G27" s="163">
        <f t="shared" si="0"/>
        <v>0</v>
      </c>
      <c r="H27" s="142">
        <f t="shared" si="3"/>
        <v>0</v>
      </c>
      <c r="I27" s="104"/>
      <c r="J27" s="105"/>
    </row>
    <row r="28" spans="1:10" ht="16.5" customHeight="1" x14ac:dyDescent="0.15">
      <c r="A28" s="687" t="s">
        <v>143</v>
      </c>
      <c r="B28" s="687"/>
      <c r="C28" s="687"/>
      <c r="D28" s="687"/>
      <c r="E28" s="55">
        <v>1</v>
      </c>
      <c r="F28" s="55">
        <v>1</v>
      </c>
      <c r="G28" s="163">
        <f t="shared" si="0"/>
        <v>0</v>
      </c>
      <c r="H28" s="142">
        <f t="shared" si="3"/>
        <v>0</v>
      </c>
      <c r="I28" s="104" t="s">
        <v>367</v>
      </c>
      <c r="J28" s="105"/>
    </row>
    <row r="29" spans="1:10" ht="16.5" customHeight="1" x14ac:dyDescent="0.15">
      <c r="A29" s="688" t="s">
        <v>144</v>
      </c>
      <c r="B29" s="692" t="s">
        <v>244</v>
      </c>
      <c r="C29" s="692"/>
      <c r="D29" s="692"/>
      <c r="E29" s="64">
        <f>SUM(E30:E33)</f>
        <v>4778067</v>
      </c>
      <c r="F29" s="64">
        <f>SUM(F30:F33)</f>
        <v>4576315</v>
      </c>
      <c r="G29" s="162">
        <f>SUM(G30:G33)</f>
        <v>201752</v>
      </c>
      <c r="H29" s="139">
        <f t="shared" si="3"/>
        <v>4.41</v>
      </c>
      <c r="I29" s="117"/>
      <c r="J29" s="118"/>
    </row>
    <row r="30" spans="1:10" ht="27.75" customHeight="1" x14ac:dyDescent="0.15">
      <c r="A30" s="764"/>
      <c r="B30" s="57"/>
      <c r="C30" s="697" t="s">
        <v>245</v>
      </c>
      <c r="D30" s="698"/>
      <c r="E30" s="155">
        <v>3390150</v>
      </c>
      <c r="F30" s="67">
        <v>3146239</v>
      </c>
      <c r="G30" s="160">
        <f t="shared" ref="G30:G48" si="4">E30-F30</f>
        <v>243911</v>
      </c>
      <c r="H30" s="140">
        <f t="shared" si="3"/>
        <v>7.75</v>
      </c>
      <c r="I30" s="683" t="s">
        <v>544</v>
      </c>
      <c r="J30" s="684"/>
    </row>
    <row r="31" spans="1:10" ht="27.75" customHeight="1" x14ac:dyDescent="0.15">
      <c r="A31" s="764"/>
      <c r="B31" s="57"/>
      <c r="C31" s="693" t="s">
        <v>146</v>
      </c>
      <c r="D31" s="694"/>
      <c r="E31" s="155">
        <v>66343</v>
      </c>
      <c r="F31" s="67">
        <v>163431</v>
      </c>
      <c r="G31" s="160">
        <f t="shared" si="4"/>
        <v>-97088</v>
      </c>
      <c r="H31" s="140">
        <f t="shared" si="3"/>
        <v>-59.41</v>
      </c>
      <c r="I31" s="654" t="s">
        <v>544</v>
      </c>
      <c r="J31" s="655"/>
    </row>
    <row r="32" spans="1:10" ht="27.75" customHeight="1" x14ac:dyDescent="0.15">
      <c r="A32" s="764"/>
      <c r="B32" s="57"/>
      <c r="C32" s="699" t="s">
        <v>521</v>
      </c>
      <c r="D32" s="780"/>
      <c r="E32" s="152">
        <v>919779</v>
      </c>
      <c r="F32" s="132">
        <v>858259</v>
      </c>
      <c r="G32" s="164">
        <f t="shared" si="4"/>
        <v>61520</v>
      </c>
      <c r="H32" s="140">
        <f t="shared" si="3"/>
        <v>7.17</v>
      </c>
      <c r="I32" s="781" t="s">
        <v>544</v>
      </c>
      <c r="J32" s="782"/>
    </row>
    <row r="33" spans="1:10" ht="27.75" customHeight="1" x14ac:dyDescent="0.15">
      <c r="A33" s="764"/>
      <c r="B33" s="57"/>
      <c r="C33" s="746" t="s">
        <v>368</v>
      </c>
      <c r="D33" s="747"/>
      <c r="E33" s="152">
        <v>401795</v>
      </c>
      <c r="F33" s="132">
        <v>408386</v>
      </c>
      <c r="G33" s="164">
        <f t="shared" si="4"/>
        <v>-6591</v>
      </c>
      <c r="H33" s="141">
        <f t="shared" si="3"/>
        <v>-1.61</v>
      </c>
      <c r="I33" s="742" t="s">
        <v>544</v>
      </c>
      <c r="J33" s="743"/>
    </row>
    <row r="34" spans="1:10" ht="27.75" customHeight="1" x14ac:dyDescent="0.15">
      <c r="A34" s="764"/>
      <c r="B34" s="750" t="s">
        <v>369</v>
      </c>
      <c r="C34" s="751"/>
      <c r="D34" s="752"/>
      <c r="E34" s="148">
        <v>194657</v>
      </c>
      <c r="F34" s="55">
        <v>100073</v>
      </c>
      <c r="G34" s="163">
        <f t="shared" si="4"/>
        <v>94584</v>
      </c>
      <c r="H34" s="142">
        <f t="shared" si="3"/>
        <v>94.52</v>
      </c>
      <c r="I34" s="656" t="s">
        <v>370</v>
      </c>
      <c r="J34" s="657"/>
    </row>
    <row r="35" spans="1:10" ht="27.75" customHeight="1" x14ac:dyDescent="0.15">
      <c r="A35" s="764"/>
      <c r="B35" s="750" t="s">
        <v>522</v>
      </c>
      <c r="C35" s="783"/>
      <c r="D35" s="784"/>
      <c r="E35" s="154">
        <v>39313</v>
      </c>
      <c r="F35" s="64">
        <v>30582</v>
      </c>
      <c r="G35" s="162">
        <f t="shared" si="4"/>
        <v>8731</v>
      </c>
      <c r="H35" s="139">
        <f t="shared" si="3"/>
        <v>28.55</v>
      </c>
      <c r="I35" s="667" t="s">
        <v>536</v>
      </c>
      <c r="J35" s="668"/>
    </row>
    <row r="36" spans="1:10" ht="16.5" customHeight="1" x14ac:dyDescent="0.15">
      <c r="A36" s="764"/>
      <c r="B36" s="685" t="s">
        <v>246</v>
      </c>
      <c r="C36" s="708"/>
      <c r="D36" s="686"/>
      <c r="E36" s="154">
        <f>SUM(E37:E38)</f>
        <v>51891</v>
      </c>
      <c r="F36" s="64">
        <f>SUM(F37:F38)</f>
        <v>54705</v>
      </c>
      <c r="G36" s="162">
        <f t="shared" si="4"/>
        <v>-2814</v>
      </c>
      <c r="H36" s="139">
        <f t="shared" si="3"/>
        <v>-5.14</v>
      </c>
      <c r="I36" s="117"/>
      <c r="J36" s="118"/>
    </row>
    <row r="37" spans="1:10" ht="27.75" customHeight="1" x14ac:dyDescent="0.15">
      <c r="A37" s="764"/>
      <c r="B37" s="52"/>
      <c r="C37" s="699" t="s">
        <v>371</v>
      </c>
      <c r="D37" s="700"/>
      <c r="E37" s="155">
        <v>51890</v>
      </c>
      <c r="F37" s="67">
        <v>54704</v>
      </c>
      <c r="G37" s="160">
        <f t="shared" si="4"/>
        <v>-2814</v>
      </c>
      <c r="H37" s="140">
        <f t="shared" si="3"/>
        <v>-5.14</v>
      </c>
      <c r="I37" s="669" t="s">
        <v>372</v>
      </c>
      <c r="J37" s="670"/>
    </row>
    <row r="38" spans="1:10" ht="16.5" customHeight="1" x14ac:dyDescent="0.15">
      <c r="A38" s="764"/>
      <c r="B38" s="52"/>
      <c r="C38" s="706" t="s">
        <v>247</v>
      </c>
      <c r="D38" s="707"/>
      <c r="E38" s="153">
        <v>1</v>
      </c>
      <c r="F38" s="70">
        <v>1</v>
      </c>
      <c r="G38" s="161">
        <f t="shared" si="4"/>
        <v>0</v>
      </c>
      <c r="H38" s="141">
        <f t="shared" si="3"/>
        <v>0</v>
      </c>
      <c r="I38" s="671"/>
      <c r="J38" s="672"/>
    </row>
    <row r="39" spans="1:10" ht="16.5" customHeight="1" x14ac:dyDescent="0.15">
      <c r="A39" s="765"/>
      <c r="B39" s="678" t="s">
        <v>140</v>
      </c>
      <c r="C39" s="679"/>
      <c r="D39" s="680"/>
      <c r="E39" s="148">
        <f>E29+E34+E35+E36</f>
        <v>5063928</v>
      </c>
      <c r="F39" s="55">
        <f>F29+F34+F35+F36</f>
        <v>4761675</v>
      </c>
      <c r="G39" s="163">
        <f t="shared" si="4"/>
        <v>302253</v>
      </c>
      <c r="H39" s="142">
        <f t="shared" si="3"/>
        <v>6.35</v>
      </c>
      <c r="I39" s="104"/>
      <c r="J39" s="105"/>
    </row>
    <row r="40" spans="1:10" ht="16.5" customHeight="1" x14ac:dyDescent="0.15">
      <c r="A40" s="43" t="s">
        <v>373</v>
      </c>
      <c r="B40" s="56"/>
      <c r="C40" s="56"/>
      <c r="D40" s="44"/>
      <c r="E40" s="154">
        <f>SUM(E41:E42)</f>
        <v>711793</v>
      </c>
      <c r="F40" s="64">
        <f>SUM(F41:F42)</f>
        <v>240138</v>
      </c>
      <c r="G40" s="162">
        <f t="shared" si="4"/>
        <v>471655</v>
      </c>
      <c r="H40" s="139">
        <f t="shared" si="3"/>
        <v>196.41</v>
      </c>
      <c r="I40" s="126"/>
      <c r="J40" s="127"/>
    </row>
    <row r="41" spans="1:10" ht="16.5" customHeight="1" x14ac:dyDescent="0.15">
      <c r="A41" s="57"/>
      <c r="B41" s="693" t="s">
        <v>374</v>
      </c>
      <c r="C41" s="694"/>
      <c r="D41" s="694"/>
      <c r="E41" s="155">
        <v>709914</v>
      </c>
      <c r="F41" s="67">
        <v>238763</v>
      </c>
      <c r="G41" s="160">
        <f t="shared" si="4"/>
        <v>471151</v>
      </c>
      <c r="H41" s="140">
        <f t="shared" si="3"/>
        <v>197.33</v>
      </c>
      <c r="I41" s="654" t="s">
        <v>375</v>
      </c>
      <c r="J41" s="655"/>
    </row>
    <row r="42" spans="1:10" ht="16.5" customHeight="1" x14ac:dyDescent="0.15">
      <c r="A42" s="62"/>
      <c r="B42" s="695" t="s">
        <v>137</v>
      </c>
      <c r="C42" s="696"/>
      <c r="D42" s="696"/>
      <c r="E42" s="153">
        <v>1879</v>
      </c>
      <c r="F42" s="70">
        <v>1375</v>
      </c>
      <c r="G42" s="161">
        <f t="shared" si="4"/>
        <v>504</v>
      </c>
      <c r="H42" s="141">
        <f t="shared" si="3"/>
        <v>36.65</v>
      </c>
      <c r="I42" s="644"/>
      <c r="J42" s="645"/>
    </row>
    <row r="43" spans="1:10" ht="27" customHeight="1" x14ac:dyDescent="0.15">
      <c r="A43" s="785" t="s">
        <v>523</v>
      </c>
      <c r="B43" s="786"/>
      <c r="C43" s="786"/>
      <c r="D43" s="787"/>
      <c r="E43" s="171">
        <v>3596939</v>
      </c>
      <c r="F43" s="172">
        <v>4251173</v>
      </c>
      <c r="G43" s="173">
        <f t="shared" si="4"/>
        <v>-654234</v>
      </c>
      <c r="H43" s="175">
        <f t="shared" si="3"/>
        <v>-15.39</v>
      </c>
      <c r="I43" s="667" t="s">
        <v>537</v>
      </c>
      <c r="J43" s="668"/>
    </row>
    <row r="44" spans="1:10" ht="16.5" customHeight="1" x14ac:dyDescent="0.15">
      <c r="A44" s="43" t="s">
        <v>376</v>
      </c>
      <c r="B44" s="56"/>
      <c r="C44" s="56"/>
      <c r="D44" s="44"/>
      <c r="E44" s="154">
        <f>SUM(E45:E48)</f>
        <v>1106266</v>
      </c>
      <c r="F44" s="64">
        <f>SUM(F45:F48)</f>
        <v>957514</v>
      </c>
      <c r="G44" s="162">
        <f t="shared" si="4"/>
        <v>148752</v>
      </c>
      <c r="H44" s="139">
        <f>ROUNDDOWN(G44/F44*100,2)</f>
        <v>15.53</v>
      </c>
      <c r="I44" s="126"/>
      <c r="J44" s="127"/>
    </row>
    <row r="45" spans="1:10" ht="27" customHeight="1" x14ac:dyDescent="0.15">
      <c r="A45" s="57"/>
      <c r="B45" s="699" t="s">
        <v>369</v>
      </c>
      <c r="C45" s="709"/>
      <c r="D45" s="700"/>
      <c r="E45" s="155">
        <v>194657</v>
      </c>
      <c r="F45" s="67">
        <v>100073</v>
      </c>
      <c r="G45" s="160">
        <f t="shared" si="4"/>
        <v>94584</v>
      </c>
      <c r="H45" s="140">
        <f t="shared" ref="H45:H66" si="5">ROUND(G45/F45*100,2)</f>
        <v>94.52</v>
      </c>
      <c r="I45" s="762" t="s">
        <v>370</v>
      </c>
      <c r="J45" s="763"/>
    </row>
    <row r="46" spans="1:10" ht="27" customHeight="1" x14ac:dyDescent="0.15">
      <c r="A46" s="57"/>
      <c r="B46" s="699" t="s">
        <v>522</v>
      </c>
      <c r="C46" s="709"/>
      <c r="D46" s="700"/>
      <c r="E46" s="152">
        <v>39313</v>
      </c>
      <c r="F46" s="132">
        <v>30582</v>
      </c>
      <c r="G46" s="164">
        <f t="shared" si="4"/>
        <v>8731</v>
      </c>
      <c r="H46" s="167">
        <f t="shared" si="5"/>
        <v>28.55</v>
      </c>
      <c r="I46" s="667" t="s">
        <v>536</v>
      </c>
      <c r="J46" s="668"/>
    </row>
    <row r="47" spans="1:10" ht="16.5" customHeight="1" x14ac:dyDescent="0.15">
      <c r="A47" s="57"/>
      <c r="B47" s="748" t="s">
        <v>378</v>
      </c>
      <c r="C47" s="749"/>
      <c r="D47" s="749"/>
      <c r="E47" s="152">
        <v>50554</v>
      </c>
      <c r="F47" s="132">
        <v>36848</v>
      </c>
      <c r="G47" s="164">
        <f t="shared" si="4"/>
        <v>13706</v>
      </c>
      <c r="H47" s="140">
        <f t="shared" si="5"/>
        <v>37.200000000000003</v>
      </c>
      <c r="I47" s="742" t="s">
        <v>379</v>
      </c>
      <c r="J47" s="743"/>
    </row>
    <row r="48" spans="1:10" ht="16.5" customHeight="1" x14ac:dyDescent="0.15">
      <c r="A48" s="62"/>
      <c r="B48" s="695" t="s">
        <v>439</v>
      </c>
      <c r="C48" s="696"/>
      <c r="D48" s="696"/>
      <c r="E48" s="153">
        <v>821742</v>
      </c>
      <c r="F48" s="70">
        <v>790011</v>
      </c>
      <c r="G48" s="161">
        <f t="shared" si="4"/>
        <v>31731</v>
      </c>
      <c r="H48" s="141">
        <f t="shared" si="5"/>
        <v>4.0199999999999996</v>
      </c>
      <c r="I48" s="644" t="s">
        <v>439</v>
      </c>
      <c r="J48" s="645"/>
    </row>
    <row r="49" spans="1:10" ht="23.25" customHeight="1" x14ac:dyDescent="0.15">
      <c r="A49" s="43" t="s">
        <v>563</v>
      </c>
      <c r="B49" s="56"/>
      <c r="C49" s="56"/>
      <c r="D49" s="44"/>
      <c r="E49" s="154">
        <f>SUM(E50:E51)</f>
        <v>3374489</v>
      </c>
      <c r="F49" s="64">
        <f>SUM(F50:F51)</f>
        <v>3267967</v>
      </c>
      <c r="G49" s="154">
        <f>SUM(G50:G51)</f>
        <v>106522</v>
      </c>
      <c r="H49" s="139">
        <f t="shared" si="5"/>
        <v>3.26</v>
      </c>
      <c r="I49" s="753" t="s">
        <v>564</v>
      </c>
      <c r="J49" s="757"/>
    </row>
    <row r="50" spans="1:10" ht="16.5" customHeight="1" x14ac:dyDescent="0.15">
      <c r="A50" s="52"/>
      <c r="B50" s="788" t="s">
        <v>498</v>
      </c>
      <c r="C50" s="789"/>
      <c r="D50" s="790"/>
      <c r="E50" s="155">
        <v>781345</v>
      </c>
      <c r="F50" s="67">
        <v>572232</v>
      </c>
      <c r="G50" s="160">
        <f t="shared" ref="G50:G80" si="6">E50-F50</f>
        <v>209113</v>
      </c>
      <c r="H50" s="140">
        <f t="shared" si="5"/>
        <v>36.54</v>
      </c>
      <c r="I50" s="758"/>
      <c r="J50" s="759"/>
    </row>
    <row r="51" spans="1:10" ht="16.5" customHeight="1" x14ac:dyDescent="0.15">
      <c r="A51" s="53"/>
      <c r="B51" s="150" t="s">
        <v>499</v>
      </c>
      <c r="C51" s="149"/>
      <c r="D51" s="75"/>
      <c r="E51" s="156">
        <v>2593144</v>
      </c>
      <c r="F51" s="67">
        <v>2695735</v>
      </c>
      <c r="G51" s="160">
        <f t="shared" si="6"/>
        <v>-102591</v>
      </c>
      <c r="H51" s="140">
        <f t="shared" si="5"/>
        <v>-3.81</v>
      </c>
      <c r="I51" s="760"/>
      <c r="J51" s="761"/>
    </row>
    <row r="52" spans="1:10" ht="16.5" customHeight="1" x14ac:dyDescent="0.15">
      <c r="A52" s="51" t="s">
        <v>149</v>
      </c>
      <c r="B52" s="49"/>
      <c r="C52" s="49"/>
      <c r="D52" s="50"/>
      <c r="E52" s="148">
        <v>56</v>
      </c>
      <c r="F52" s="55">
        <v>26</v>
      </c>
      <c r="G52" s="163">
        <f t="shared" si="6"/>
        <v>30</v>
      </c>
      <c r="H52" s="142">
        <f t="shared" si="5"/>
        <v>115.38</v>
      </c>
      <c r="I52" s="652" t="s">
        <v>382</v>
      </c>
      <c r="J52" s="653"/>
    </row>
    <row r="53" spans="1:10" ht="16.5" customHeight="1" x14ac:dyDescent="0.15">
      <c r="A53" s="688" t="s">
        <v>150</v>
      </c>
      <c r="B53" s="48" t="s">
        <v>500</v>
      </c>
      <c r="C53" s="48"/>
      <c r="D53" s="48"/>
      <c r="E53" s="154">
        <f>SUM(E54:E55)</f>
        <v>248314</v>
      </c>
      <c r="F53" s="64">
        <f>SUM(F54:F55)</f>
        <v>247850</v>
      </c>
      <c r="G53" s="162">
        <f t="shared" si="6"/>
        <v>464</v>
      </c>
      <c r="H53" s="139">
        <f t="shared" si="5"/>
        <v>0.19</v>
      </c>
      <c r="I53" s="646" t="s">
        <v>383</v>
      </c>
      <c r="J53" s="647"/>
    </row>
    <row r="54" spans="1:10" ht="16.5" customHeight="1" x14ac:dyDescent="0.15">
      <c r="A54" s="689"/>
      <c r="B54" s="57"/>
      <c r="C54" s="72" t="s">
        <v>136</v>
      </c>
      <c r="D54" s="73"/>
      <c r="E54" s="155">
        <v>226153</v>
      </c>
      <c r="F54" s="67">
        <v>224759</v>
      </c>
      <c r="G54" s="160">
        <f t="shared" si="6"/>
        <v>1394</v>
      </c>
      <c r="H54" s="140">
        <f t="shared" si="5"/>
        <v>0.62</v>
      </c>
      <c r="I54" s="648"/>
      <c r="J54" s="649"/>
    </row>
    <row r="55" spans="1:10" ht="16.5" customHeight="1" x14ac:dyDescent="0.15">
      <c r="A55" s="689"/>
      <c r="B55" s="62"/>
      <c r="C55" s="76" t="s">
        <v>137</v>
      </c>
      <c r="D55" s="77"/>
      <c r="E55" s="153">
        <v>22161</v>
      </c>
      <c r="F55" s="70">
        <v>23091</v>
      </c>
      <c r="G55" s="161">
        <f t="shared" si="6"/>
        <v>-930</v>
      </c>
      <c r="H55" s="141">
        <f t="shared" si="5"/>
        <v>-4.03</v>
      </c>
      <c r="I55" s="648"/>
      <c r="J55" s="649"/>
    </row>
    <row r="56" spans="1:10" ht="16.5" customHeight="1" x14ac:dyDescent="0.15">
      <c r="A56" s="689"/>
      <c r="B56" s="48" t="s">
        <v>501</v>
      </c>
      <c r="C56" s="48"/>
      <c r="D56" s="48"/>
      <c r="E56" s="154">
        <f>SUM(E57:E58)</f>
        <v>80265</v>
      </c>
      <c r="F56" s="64">
        <f>SUM(F57:F58)</f>
        <v>88618</v>
      </c>
      <c r="G56" s="162">
        <f t="shared" si="6"/>
        <v>-8353</v>
      </c>
      <c r="H56" s="139">
        <f t="shared" si="5"/>
        <v>-9.43</v>
      </c>
      <c r="I56" s="648"/>
      <c r="J56" s="649"/>
    </row>
    <row r="57" spans="1:10" ht="16.5" customHeight="1" x14ac:dyDescent="0.15">
      <c r="A57" s="689"/>
      <c r="B57" s="57"/>
      <c r="C57" s="72" t="s">
        <v>136</v>
      </c>
      <c r="D57" s="73"/>
      <c r="E57" s="155">
        <v>73746</v>
      </c>
      <c r="F57" s="67">
        <v>81182</v>
      </c>
      <c r="G57" s="160">
        <f t="shared" si="6"/>
        <v>-7436</v>
      </c>
      <c r="H57" s="140">
        <f t="shared" si="5"/>
        <v>-9.16</v>
      </c>
      <c r="I57" s="648"/>
      <c r="J57" s="649"/>
    </row>
    <row r="58" spans="1:10" ht="16.5" customHeight="1" x14ac:dyDescent="0.15">
      <c r="A58" s="689"/>
      <c r="B58" s="62"/>
      <c r="C58" s="76" t="s">
        <v>137</v>
      </c>
      <c r="D58" s="77"/>
      <c r="E58" s="153">
        <v>6519</v>
      </c>
      <c r="F58" s="70">
        <v>7436</v>
      </c>
      <c r="G58" s="161">
        <f t="shared" si="6"/>
        <v>-917</v>
      </c>
      <c r="H58" s="141">
        <f t="shared" si="5"/>
        <v>-12.33</v>
      </c>
      <c r="I58" s="650"/>
      <c r="J58" s="651"/>
    </row>
    <row r="59" spans="1:10" ht="27" customHeight="1" x14ac:dyDescent="0.15">
      <c r="A59" s="689"/>
      <c r="B59" s="47" t="s">
        <v>152</v>
      </c>
      <c r="C59" s="47"/>
      <c r="D59" s="47"/>
      <c r="E59" s="148">
        <v>328710</v>
      </c>
      <c r="F59" s="55">
        <v>305437</v>
      </c>
      <c r="G59" s="163">
        <f t="shared" si="6"/>
        <v>23273</v>
      </c>
      <c r="H59" s="142">
        <f t="shared" si="5"/>
        <v>7.62</v>
      </c>
      <c r="I59" s="667" t="s">
        <v>384</v>
      </c>
      <c r="J59" s="668"/>
    </row>
    <row r="60" spans="1:10" ht="27" customHeight="1" x14ac:dyDescent="0.15">
      <c r="A60" s="689"/>
      <c r="B60" s="47" t="s">
        <v>153</v>
      </c>
      <c r="C60" s="47"/>
      <c r="D60" s="47"/>
      <c r="E60" s="148">
        <v>89333</v>
      </c>
      <c r="F60" s="55">
        <v>97433</v>
      </c>
      <c r="G60" s="163">
        <f t="shared" si="6"/>
        <v>-8100</v>
      </c>
      <c r="H60" s="142">
        <f t="shared" si="5"/>
        <v>-8.31</v>
      </c>
      <c r="I60" s="656" t="s">
        <v>385</v>
      </c>
      <c r="J60" s="657"/>
    </row>
    <row r="61" spans="1:10" ht="27.75" customHeight="1" x14ac:dyDescent="0.15">
      <c r="A61" s="689"/>
      <c r="B61" s="47" t="s">
        <v>386</v>
      </c>
      <c r="C61" s="47"/>
      <c r="D61" s="47"/>
      <c r="E61" s="148">
        <v>236650</v>
      </c>
      <c r="F61" s="55">
        <v>243605</v>
      </c>
      <c r="G61" s="163">
        <f t="shared" si="6"/>
        <v>-6955</v>
      </c>
      <c r="H61" s="142">
        <f t="shared" si="5"/>
        <v>-2.86</v>
      </c>
      <c r="I61" s="656" t="s">
        <v>387</v>
      </c>
      <c r="J61" s="666"/>
    </row>
    <row r="62" spans="1:10" ht="15.75" customHeight="1" x14ac:dyDescent="0.15">
      <c r="A62" s="689"/>
      <c r="B62" s="48" t="s">
        <v>155</v>
      </c>
      <c r="C62" s="48"/>
      <c r="D62" s="48"/>
      <c r="E62" s="154">
        <v>2642766</v>
      </c>
      <c r="F62" s="64">
        <v>2176894</v>
      </c>
      <c r="G62" s="162">
        <f t="shared" si="6"/>
        <v>465872</v>
      </c>
      <c r="H62" s="139">
        <f t="shared" si="5"/>
        <v>21.4</v>
      </c>
      <c r="I62" s="660"/>
      <c r="J62" s="661"/>
    </row>
    <row r="63" spans="1:10" ht="16.5" hidden="1" customHeight="1" x14ac:dyDescent="0.15">
      <c r="A63" s="689"/>
      <c r="B63" s="57"/>
      <c r="C63" s="72" t="s">
        <v>136</v>
      </c>
      <c r="D63" s="73"/>
      <c r="E63" s="155">
        <v>2158879</v>
      </c>
      <c r="F63" s="67">
        <v>2628002</v>
      </c>
      <c r="G63" s="160">
        <f t="shared" si="6"/>
        <v>-469123</v>
      </c>
      <c r="H63" s="140">
        <f t="shared" si="5"/>
        <v>-17.850000000000001</v>
      </c>
      <c r="I63" s="662"/>
      <c r="J63" s="663"/>
    </row>
    <row r="64" spans="1:10" ht="16.5" hidden="1" customHeight="1" x14ac:dyDescent="0.15">
      <c r="A64" s="689"/>
      <c r="B64" s="62"/>
      <c r="C64" s="76" t="s">
        <v>137</v>
      </c>
      <c r="D64" s="77"/>
      <c r="E64" s="153">
        <v>18015</v>
      </c>
      <c r="F64" s="70">
        <v>53900</v>
      </c>
      <c r="G64" s="161">
        <f t="shared" si="6"/>
        <v>-35885</v>
      </c>
      <c r="H64" s="141">
        <f t="shared" si="5"/>
        <v>-66.58</v>
      </c>
      <c r="I64" s="664"/>
      <c r="J64" s="665"/>
    </row>
    <row r="65" spans="1:10" ht="16.5" customHeight="1" x14ac:dyDescent="0.15">
      <c r="A65" s="690"/>
      <c r="B65" s="678" t="s">
        <v>140</v>
      </c>
      <c r="C65" s="679"/>
      <c r="D65" s="680"/>
      <c r="E65" s="55">
        <f>E53+E56+E59+E60+E61+E62</f>
        <v>3626038</v>
      </c>
      <c r="F65" s="55">
        <f>F53+F56+F59+F60+F61+F62</f>
        <v>3159837</v>
      </c>
      <c r="G65" s="163">
        <f t="shared" si="6"/>
        <v>466201</v>
      </c>
      <c r="H65" s="142">
        <f t="shared" si="5"/>
        <v>14.75</v>
      </c>
      <c r="I65" s="104"/>
      <c r="J65" s="105"/>
    </row>
    <row r="66" spans="1:10" ht="16.5" customHeight="1" x14ac:dyDescent="0.15">
      <c r="A66" s="711" t="s">
        <v>156</v>
      </c>
      <c r="B66" s="687" t="s">
        <v>157</v>
      </c>
      <c r="C66" s="687"/>
      <c r="D66" s="687"/>
      <c r="E66" s="55">
        <v>1</v>
      </c>
      <c r="F66" s="55">
        <v>1</v>
      </c>
      <c r="G66" s="163">
        <f t="shared" si="6"/>
        <v>0</v>
      </c>
      <c r="H66" s="142">
        <f t="shared" si="5"/>
        <v>0</v>
      </c>
      <c r="I66" s="660" t="s">
        <v>388</v>
      </c>
      <c r="J66" s="661"/>
    </row>
    <row r="67" spans="1:10" ht="16.5" customHeight="1" x14ac:dyDescent="0.15">
      <c r="A67" s="712"/>
      <c r="B67" s="687" t="s">
        <v>158</v>
      </c>
      <c r="C67" s="687"/>
      <c r="D67" s="687"/>
      <c r="E67" s="55">
        <v>0</v>
      </c>
      <c r="F67" s="55">
        <v>0</v>
      </c>
      <c r="G67" s="163">
        <f t="shared" si="6"/>
        <v>0</v>
      </c>
      <c r="H67" s="63" t="s">
        <v>377</v>
      </c>
      <c r="I67" s="662"/>
      <c r="J67" s="663"/>
    </row>
    <row r="68" spans="1:10" ht="16.5" customHeight="1" x14ac:dyDescent="0.15">
      <c r="A68" s="713"/>
      <c r="B68" s="682" t="s">
        <v>140</v>
      </c>
      <c r="C68" s="682"/>
      <c r="D68" s="682"/>
      <c r="E68" s="55">
        <f>SUM(E66:E67)</f>
        <v>1</v>
      </c>
      <c r="F68" s="55">
        <f>SUM(F66:F67)</f>
        <v>1</v>
      </c>
      <c r="G68" s="163">
        <f t="shared" si="6"/>
        <v>0</v>
      </c>
      <c r="H68" s="142">
        <f t="shared" ref="H68:H79" si="7">ROUND(G68/F68*100,2)</f>
        <v>0</v>
      </c>
      <c r="I68" s="664"/>
      <c r="J68" s="665"/>
    </row>
    <row r="69" spans="1:10" ht="16.5" customHeight="1" x14ac:dyDescent="0.15">
      <c r="A69" s="688" t="s">
        <v>159</v>
      </c>
      <c r="B69" s="687" t="s">
        <v>160</v>
      </c>
      <c r="C69" s="687"/>
      <c r="D69" s="687"/>
      <c r="E69" s="55">
        <v>25000</v>
      </c>
      <c r="F69" s="55">
        <v>25000</v>
      </c>
      <c r="G69" s="163">
        <f t="shared" si="6"/>
        <v>0</v>
      </c>
      <c r="H69" s="142">
        <f t="shared" si="7"/>
        <v>0</v>
      </c>
      <c r="I69" s="104" t="s">
        <v>389</v>
      </c>
      <c r="J69" s="105"/>
    </row>
    <row r="70" spans="1:10" ht="16.5" customHeight="1" x14ac:dyDescent="0.15">
      <c r="A70" s="689"/>
      <c r="B70" s="687" t="s">
        <v>161</v>
      </c>
      <c r="C70" s="687"/>
      <c r="D70" s="687"/>
      <c r="E70" s="55">
        <v>380</v>
      </c>
      <c r="F70" s="55">
        <v>50</v>
      </c>
      <c r="G70" s="163">
        <f t="shared" si="6"/>
        <v>330</v>
      </c>
      <c r="H70" s="142">
        <f t="shared" si="7"/>
        <v>660</v>
      </c>
      <c r="I70" s="104" t="s">
        <v>390</v>
      </c>
      <c r="J70" s="105"/>
    </row>
    <row r="71" spans="1:10" ht="16.5" customHeight="1" x14ac:dyDescent="0.15">
      <c r="A71" s="689"/>
      <c r="B71" s="61" t="s">
        <v>162</v>
      </c>
      <c r="C71" s="82"/>
      <c r="D71" s="79"/>
      <c r="E71" s="64">
        <f>SUM(E72:E75)</f>
        <v>11002</v>
      </c>
      <c r="F71" s="64">
        <f>SUM(F72:F75)</f>
        <v>11002</v>
      </c>
      <c r="G71" s="162">
        <f t="shared" si="6"/>
        <v>0</v>
      </c>
      <c r="H71" s="139">
        <f t="shared" si="7"/>
        <v>0</v>
      </c>
      <c r="I71" s="128"/>
      <c r="J71" s="129"/>
    </row>
    <row r="72" spans="1:10" ht="16.5" customHeight="1" x14ac:dyDescent="0.15">
      <c r="A72" s="689"/>
      <c r="B72" s="78"/>
      <c r="C72" s="80" t="s">
        <v>248</v>
      </c>
      <c r="D72" s="81"/>
      <c r="E72" s="67">
        <v>1</v>
      </c>
      <c r="F72" s="67">
        <v>1</v>
      </c>
      <c r="G72" s="160">
        <f t="shared" si="6"/>
        <v>0</v>
      </c>
      <c r="H72" s="140">
        <f t="shared" si="7"/>
        <v>0</v>
      </c>
      <c r="I72" s="654"/>
      <c r="J72" s="655"/>
    </row>
    <row r="73" spans="1:10" ht="16.5" customHeight="1" x14ac:dyDescent="0.15">
      <c r="A73" s="689"/>
      <c r="B73" s="78"/>
      <c r="C73" s="80" t="s">
        <v>249</v>
      </c>
      <c r="D73" s="81"/>
      <c r="E73" s="67">
        <v>1000</v>
      </c>
      <c r="F73" s="67">
        <v>1000</v>
      </c>
      <c r="G73" s="160">
        <f t="shared" si="6"/>
        <v>0</v>
      </c>
      <c r="H73" s="140">
        <f t="shared" si="7"/>
        <v>0</v>
      </c>
      <c r="I73" s="654" t="s">
        <v>391</v>
      </c>
      <c r="J73" s="655"/>
    </row>
    <row r="74" spans="1:10" ht="16.5" customHeight="1" x14ac:dyDescent="0.15">
      <c r="A74" s="689"/>
      <c r="B74" s="78"/>
      <c r="C74" s="80" t="s">
        <v>250</v>
      </c>
      <c r="D74" s="81"/>
      <c r="E74" s="67">
        <v>10000</v>
      </c>
      <c r="F74" s="67">
        <v>10000</v>
      </c>
      <c r="G74" s="160">
        <f t="shared" si="6"/>
        <v>0</v>
      </c>
      <c r="H74" s="140">
        <f t="shared" si="7"/>
        <v>0</v>
      </c>
      <c r="I74" s="654" t="s">
        <v>392</v>
      </c>
      <c r="J74" s="655"/>
    </row>
    <row r="75" spans="1:10" ht="16.5" customHeight="1" x14ac:dyDescent="0.15">
      <c r="A75" s="689"/>
      <c r="C75" s="74" t="s">
        <v>162</v>
      </c>
      <c r="D75" s="75"/>
      <c r="E75" s="70">
        <v>1</v>
      </c>
      <c r="F75" s="70">
        <v>1</v>
      </c>
      <c r="G75" s="161">
        <f t="shared" si="6"/>
        <v>0</v>
      </c>
      <c r="H75" s="141">
        <f t="shared" si="7"/>
        <v>0</v>
      </c>
      <c r="I75" s="644"/>
      <c r="J75" s="645"/>
    </row>
    <row r="76" spans="1:10" ht="16.5" customHeight="1" x14ac:dyDescent="0.15">
      <c r="A76" s="690"/>
      <c r="B76" s="682" t="s">
        <v>140</v>
      </c>
      <c r="C76" s="682"/>
      <c r="D76" s="682"/>
      <c r="E76" s="55">
        <f>E69+E70+E71</f>
        <v>36382</v>
      </c>
      <c r="F76" s="55">
        <f>F69+F70+F71</f>
        <v>36052</v>
      </c>
      <c r="G76" s="163">
        <f t="shared" si="6"/>
        <v>330</v>
      </c>
      <c r="H76" s="142">
        <f t="shared" si="7"/>
        <v>0.92</v>
      </c>
      <c r="I76" s="104"/>
      <c r="J76" s="105"/>
    </row>
    <row r="77" spans="1:10" ht="16.5" customHeight="1" x14ac:dyDescent="0.15">
      <c r="A77" s="688" t="s">
        <v>251</v>
      </c>
      <c r="B77" s="701" t="s">
        <v>252</v>
      </c>
      <c r="C77" s="701"/>
      <c r="D77" s="701"/>
      <c r="E77" s="148">
        <v>20854141</v>
      </c>
      <c r="F77" s="148">
        <v>20264707</v>
      </c>
      <c r="G77" s="137">
        <f t="shared" si="6"/>
        <v>589434</v>
      </c>
      <c r="H77" s="142">
        <f t="shared" si="7"/>
        <v>2.91</v>
      </c>
      <c r="I77" s="104"/>
      <c r="J77" s="105"/>
    </row>
    <row r="78" spans="1:10" ht="16.5" customHeight="1" x14ac:dyDescent="0.15">
      <c r="A78" s="689"/>
      <c r="B78" s="701" t="s">
        <v>253</v>
      </c>
      <c r="C78" s="701"/>
      <c r="D78" s="701"/>
      <c r="E78" s="148">
        <v>670153</v>
      </c>
      <c r="F78" s="55">
        <v>261193</v>
      </c>
      <c r="G78" s="137">
        <f t="shared" si="6"/>
        <v>408960</v>
      </c>
      <c r="H78" s="142">
        <f t="shared" si="7"/>
        <v>156.57</v>
      </c>
      <c r="I78" s="104"/>
      <c r="J78" s="105"/>
    </row>
    <row r="79" spans="1:10" ht="16.5" customHeight="1" x14ac:dyDescent="0.15">
      <c r="A79" s="689"/>
      <c r="B79" s="701" t="s">
        <v>254</v>
      </c>
      <c r="C79" s="701"/>
      <c r="D79" s="701"/>
      <c r="E79" s="148">
        <v>1037806</v>
      </c>
      <c r="F79" s="55">
        <v>1094088</v>
      </c>
      <c r="G79" s="137">
        <f t="shared" si="6"/>
        <v>-56282</v>
      </c>
      <c r="H79" s="142">
        <f t="shared" si="7"/>
        <v>-5.14</v>
      </c>
      <c r="I79" s="104"/>
      <c r="J79" s="105"/>
    </row>
    <row r="80" spans="1:10" ht="16.5" customHeight="1" x14ac:dyDescent="0.15">
      <c r="A80" s="710"/>
      <c r="B80" s="714" t="s">
        <v>255</v>
      </c>
      <c r="C80" s="715"/>
      <c r="D80" s="716"/>
      <c r="E80" s="55">
        <f>SUM(E77:E79)</f>
        <v>22562100</v>
      </c>
      <c r="F80" s="55">
        <f>SUM(F77:F79)</f>
        <v>21619988</v>
      </c>
      <c r="G80" s="137">
        <f t="shared" si="6"/>
        <v>942112</v>
      </c>
      <c r="H80" s="142">
        <f>ROUNDDOWN(G80/F80*100,2)</f>
        <v>4.3499999999999996</v>
      </c>
      <c r="I80" s="104"/>
      <c r="J80" s="105"/>
    </row>
  </sheetData>
  <mergeCells count="79">
    <mergeCell ref="A2:J2"/>
    <mergeCell ref="A6:D7"/>
    <mergeCell ref="E6:E7"/>
    <mergeCell ref="F6:F7"/>
    <mergeCell ref="G6:H6"/>
    <mergeCell ref="I6:J7"/>
    <mergeCell ref="A8:A26"/>
    <mergeCell ref="B8:B16"/>
    <mergeCell ref="C8:D8"/>
    <mergeCell ref="C12:D12"/>
    <mergeCell ref="C16:D16"/>
    <mergeCell ref="B17:B25"/>
    <mergeCell ref="C17:D17"/>
    <mergeCell ref="C21:D21"/>
    <mergeCell ref="C25:D25"/>
    <mergeCell ref="B26:D26"/>
    <mergeCell ref="A27:D27"/>
    <mergeCell ref="A28:D28"/>
    <mergeCell ref="A29:A39"/>
    <mergeCell ref="B29:D29"/>
    <mergeCell ref="C30:D30"/>
    <mergeCell ref="B34:D34"/>
    <mergeCell ref="C38:D38"/>
    <mergeCell ref="I30:J30"/>
    <mergeCell ref="C31:D31"/>
    <mergeCell ref="I31:J31"/>
    <mergeCell ref="C33:D33"/>
    <mergeCell ref="I33:J33"/>
    <mergeCell ref="C32:D32"/>
    <mergeCell ref="I32:J32"/>
    <mergeCell ref="A43:D43"/>
    <mergeCell ref="I43:J43"/>
    <mergeCell ref="B46:D46"/>
    <mergeCell ref="I34:J34"/>
    <mergeCell ref="B36:D36"/>
    <mergeCell ref="C37:D37"/>
    <mergeCell ref="I37:J37"/>
    <mergeCell ref="B35:D35"/>
    <mergeCell ref="I35:J35"/>
    <mergeCell ref="I38:J38"/>
    <mergeCell ref="B39:D39"/>
    <mergeCell ref="B41:D41"/>
    <mergeCell ref="I41:J42"/>
    <mergeCell ref="B42:D42"/>
    <mergeCell ref="I46:J46"/>
    <mergeCell ref="B45:D45"/>
    <mergeCell ref="A53:A65"/>
    <mergeCell ref="I53:J58"/>
    <mergeCell ref="I59:J59"/>
    <mergeCell ref="I60:J60"/>
    <mergeCell ref="I61:J61"/>
    <mergeCell ref="I62:J64"/>
    <mergeCell ref="B65:D65"/>
    <mergeCell ref="I75:J75"/>
    <mergeCell ref="B76:D76"/>
    <mergeCell ref="A66:A68"/>
    <mergeCell ref="B66:D66"/>
    <mergeCell ref="I66:J68"/>
    <mergeCell ref="B67:D67"/>
    <mergeCell ref="B68:D68"/>
    <mergeCell ref="B70:D70"/>
    <mergeCell ref="I72:J72"/>
    <mergeCell ref="I73:J73"/>
    <mergeCell ref="I74:J74"/>
    <mergeCell ref="A69:A76"/>
    <mergeCell ref="B69:D69"/>
    <mergeCell ref="I45:J45"/>
    <mergeCell ref="B48:D48"/>
    <mergeCell ref="I48:J48"/>
    <mergeCell ref="I52:J52"/>
    <mergeCell ref="B50:D50"/>
    <mergeCell ref="I49:J51"/>
    <mergeCell ref="B47:D47"/>
    <mergeCell ref="I47:J47"/>
    <mergeCell ref="A77:A80"/>
    <mergeCell ref="B77:D77"/>
    <mergeCell ref="B78:D78"/>
    <mergeCell ref="B79:D79"/>
    <mergeCell ref="B80:D80"/>
  </mergeCells>
  <phoneticPr fontId="2"/>
  <dataValidations count="2">
    <dataValidation imeMode="off" allowBlank="1" showInputMessage="1" showErrorMessage="1" sqref="E8:H80"/>
    <dataValidation imeMode="hiragana" allowBlank="1" showInputMessage="1" showErrorMessage="1" sqref="I65:I66 J39 I44:I46 J5 J36 J65 I59:I62 I49 I69:J70 I5:I40 I76:J65536 I72:I75 I52 J8:J29"/>
  </dataValidations>
  <printOptions horizontalCentered="1"/>
  <pageMargins left="0.39370078740157483" right="0.19685039370078741" top="0.78740157480314965" bottom="0.78740157480314965" header="0.51181102362204722" footer="0.51181102362204722"/>
  <pageSetup paperSize="9" scale="81" orientation="portrait" verticalDpi="0" r:id="rId1"/>
  <headerFooter alignWithMargins="0"/>
  <rowBreaks count="1" manualBreakCount="1">
    <brk id="3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K6" sqref="K6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2.625" style="41" customWidth="1"/>
    <col min="10" max="16384" width="9" style="40"/>
  </cols>
  <sheetData>
    <row r="1" spans="1:9" ht="15" customHeight="1" x14ac:dyDescent="0.15">
      <c r="A1" s="40" t="s">
        <v>256</v>
      </c>
      <c r="D1" s="157"/>
      <c r="I1" s="131" t="s">
        <v>363</v>
      </c>
    </row>
    <row r="2" spans="1:9" ht="15" customHeight="1" x14ac:dyDescent="0.15">
      <c r="A2" s="674" t="s">
        <v>0</v>
      </c>
      <c r="B2" s="620"/>
      <c r="C2" s="559"/>
      <c r="D2" s="778" t="s">
        <v>364</v>
      </c>
      <c r="E2" s="722" t="s">
        <v>365</v>
      </c>
      <c r="F2" s="776" t="s">
        <v>554</v>
      </c>
      <c r="G2" s="777"/>
      <c r="H2" s="674" t="s">
        <v>19</v>
      </c>
      <c r="I2" s="719"/>
    </row>
    <row r="3" spans="1:9" ht="21" customHeight="1" x14ac:dyDescent="0.15">
      <c r="A3" s="560"/>
      <c r="B3" s="621"/>
      <c r="C3" s="561"/>
      <c r="D3" s="779"/>
      <c r="E3" s="723"/>
      <c r="F3" s="130" t="s">
        <v>366</v>
      </c>
      <c r="G3" s="130" t="s">
        <v>555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148">
        <v>199565</v>
      </c>
      <c r="E4" s="55">
        <v>189682</v>
      </c>
      <c r="F4" s="137">
        <f t="shared" ref="F4:F35" si="0">D4-E4</f>
        <v>9883</v>
      </c>
      <c r="G4" s="142">
        <f t="shared" ref="G4:G23" si="1">ROUND(F4/E4*100,2)</f>
        <v>5.21</v>
      </c>
      <c r="H4" s="753" t="s">
        <v>556</v>
      </c>
      <c r="I4" s="726"/>
    </row>
    <row r="5" spans="1:9" ht="16.5" customHeight="1" x14ac:dyDescent="0.15">
      <c r="A5" s="712"/>
      <c r="B5" s="51" t="s">
        <v>165</v>
      </c>
      <c r="C5" s="49"/>
      <c r="D5" s="148">
        <v>129145</v>
      </c>
      <c r="E5" s="55">
        <v>115755</v>
      </c>
      <c r="F5" s="137">
        <f t="shared" si="0"/>
        <v>13390</v>
      </c>
      <c r="G5" s="142">
        <f t="shared" si="1"/>
        <v>11.57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148">
        <f>SUM(D4:D5)</f>
        <v>328710</v>
      </c>
      <c r="E6" s="55">
        <f>SUM(E4:E5)</f>
        <v>305437</v>
      </c>
      <c r="F6" s="137">
        <f t="shared" si="0"/>
        <v>23273</v>
      </c>
      <c r="G6" s="142">
        <f t="shared" si="1"/>
        <v>7.62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148">
        <v>12296637</v>
      </c>
      <c r="E7" s="55">
        <v>12329935</v>
      </c>
      <c r="F7" s="137">
        <f t="shared" si="0"/>
        <v>-33298</v>
      </c>
      <c r="G7" s="142">
        <f t="shared" si="1"/>
        <v>-0.27</v>
      </c>
      <c r="H7" s="104" t="s">
        <v>308</v>
      </c>
      <c r="I7" s="105" t="s">
        <v>581</v>
      </c>
    </row>
    <row r="8" spans="1:9" ht="16.5" customHeight="1" x14ac:dyDescent="0.15">
      <c r="A8" s="689"/>
      <c r="B8" s="689"/>
      <c r="C8" s="51" t="s">
        <v>259</v>
      </c>
      <c r="D8" s="148">
        <v>304181</v>
      </c>
      <c r="E8" s="55">
        <v>222027</v>
      </c>
      <c r="F8" s="137">
        <f t="shared" si="0"/>
        <v>82154</v>
      </c>
      <c r="G8" s="142">
        <f t="shared" si="1"/>
        <v>37</v>
      </c>
      <c r="H8" s="104" t="s">
        <v>308</v>
      </c>
      <c r="I8" s="105" t="s">
        <v>582</v>
      </c>
    </row>
    <row r="9" spans="1:9" ht="16.5" customHeight="1" x14ac:dyDescent="0.15">
      <c r="A9" s="689"/>
      <c r="B9" s="689"/>
      <c r="C9" s="51" t="s">
        <v>260</v>
      </c>
      <c r="D9" s="148">
        <v>1148912</v>
      </c>
      <c r="E9" s="55">
        <v>1051760</v>
      </c>
      <c r="F9" s="137">
        <f t="shared" si="0"/>
        <v>97152</v>
      </c>
      <c r="G9" s="142">
        <f t="shared" si="1"/>
        <v>9.24</v>
      </c>
      <c r="H9" s="104" t="s">
        <v>308</v>
      </c>
      <c r="I9" s="105" t="s">
        <v>587</v>
      </c>
    </row>
    <row r="10" spans="1:9" ht="16.5" customHeight="1" x14ac:dyDescent="0.15">
      <c r="A10" s="689"/>
      <c r="B10" s="689"/>
      <c r="C10" s="51" t="s">
        <v>261</v>
      </c>
      <c r="D10" s="148">
        <v>180</v>
      </c>
      <c r="E10" s="55">
        <v>180</v>
      </c>
      <c r="F10" s="137">
        <f t="shared" si="0"/>
        <v>0</v>
      </c>
      <c r="G10" s="142">
        <f t="shared" si="1"/>
        <v>0</v>
      </c>
      <c r="H10" s="106"/>
      <c r="I10" s="107"/>
    </row>
    <row r="11" spans="1:9" ht="16.5" customHeight="1" x14ac:dyDescent="0.15">
      <c r="A11" s="689"/>
      <c r="B11" s="689"/>
      <c r="C11" s="51" t="s">
        <v>262</v>
      </c>
      <c r="D11" s="148">
        <v>10442</v>
      </c>
      <c r="E11" s="55">
        <v>13790</v>
      </c>
      <c r="F11" s="137">
        <f t="shared" si="0"/>
        <v>-3348</v>
      </c>
      <c r="G11" s="142">
        <f t="shared" si="1"/>
        <v>-24.28</v>
      </c>
      <c r="H11" s="734" t="s">
        <v>395</v>
      </c>
      <c r="I11" s="735"/>
    </row>
    <row r="12" spans="1:9" ht="16.5" customHeight="1" x14ac:dyDescent="0.15">
      <c r="A12" s="689"/>
      <c r="B12" s="690"/>
      <c r="C12" s="46" t="s">
        <v>140</v>
      </c>
      <c r="D12" s="148">
        <f>SUM(D7:D11)</f>
        <v>13760352</v>
      </c>
      <c r="E12" s="55">
        <f>SUM(E7:E11)</f>
        <v>13617692</v>
      </c>
      <c r="F12" s="137">
        <f t="shared" si="0"/>
        <v>142660</v>
      </c>
      <c r="G12" s="142">
        <f t="shared" si="1"/>
        <v>1.05</v>
      </c>
      <c r="H12" s="104"/>
      <c r="I12" s="105"/>
    </row>
    <row r="13" spans="1:9" ht="27" x14ac:dyDescent="0.15">
      <c r="A13" s="689"/>
      <c r="B13" s="51" t="s">
        <v>167</v>
      </c>
      <c r="C13" s="49"/>
      <c r="D13" s="148">
        <v>54405</v>
      </c>
      <c r="E13" s="55">
        <v>56690</v>
      </c>
      <c r="F13" s="137">
        <f t="shared" si="0"/>
        <v>-2285</v>
      </c>
      <c r="G13" s="142">
        <f t="shared" si="1"/>
        <v>-4.03</v>
      </c>
      <c r="H13" s="106" t="s">
        <v>396</v>
      </c>
      <c r="I13" s="107" t="s">
        <v>583</v>
      </c>
    </row>
    <row r="14" spans="1:9" ht="27" x14ac:dyDescent="0.15">
      <c r="A14" s="689"/>
      <c r="B14" s="49" t="s">
        <v>168</v>
      </c>
      <c r="C14" s="49"/>
      <c r="D14" s="148">
        <v>134000</v>
      </c>
      <c r="E14" s="55">
        <v>146150</v>
      </c>
      <c r="F14" s="137">
        <f t="shared" si="0"/>
        <v>-12150</v>
      </c>
      <c r="G14" s="142">
        <f t="shared" si="1"/>
        <v>-8.31</v>
      </c>
      <c r="H14" s="106" t="s">
        <v>397</v>
      </c>
      <c r="I14" s="107" t="s">
        <v>579</v>
      </c>
    </row>
    <row r="15" spans="1:9" ht="27" x14ac:dyDescent="0.15">
      <c r="A15" s="689"/>
      <c r="B15" s="49" t="s">
        <v>170</v>
      </c>
      <c r="C15" s="49"/>
      <c r="D15" s="148">
        <v>16800</v>
      </c>
      <c r="E15" s="55">
        <v>17150</v>
      </c>
      <c r="F15" s="137">
        <f t="shared" si="0"/>
        <v>-350</v>
      </c>
      <c r="G15" s="142">
        <f t="shared" si="1"/>
        <v>-2.04</v>
      </c>
      <c r="H15" s="106" t="s">
        <v>397</v>
      </c>
      <c r="I15" s="107" t="s">
        <v>580</v>
      </c>
    </row>
    <row r="16" spans="1:9" ht="16.5" customHeight="1" x14ac:dyDescent="0.15">
      <c r="A16" s="689"/>
      <c r="B16" s="714" t="s">
        <v>263</v>
      </c>
      <c r="C16" s="716"/>
      <c r="D16" s="148">
        <f>D12+D13+D14+D15</f>
        <v>13965557</v>
      </c>
      <c r="E16" s="55">
        <f>E12+E13+E14+E15</f>
        <v>13837682</v>
      </c>
      <c r="F16" s="137">
        <f t="shared" si="0"/>
        <v>127875</v>
      </c>
      <c r="G16" s="142">
        <f t="shared" si="1"/>
        <v>0.92</v>
      </c>
      <c r="H16" s="104"/>
      <c r="I16" s="105"/>
    </row>
    <row r="17" spans="1:9" ht="16.5" customHeight="1" x14ac:dyDescent="0.15">
      <c r="A17" s="689"/>
      <c r="B17" s="688" t="s">
        <v>264</v>
      </c>
      <c r="C17" s="51" t="s">
        <v>258</v>
      </c>
      <c r="D17" s="148">
        <v>587815</v>
      </c>
      <c r="E17" s="55">
        <v>227532</v>
      </c>
      <c r="F17" s="137">
        <f t="shared" si="0"/>
        <v>360283</v>
      </c>
      <c r="G17" s="142">
        <f t="shared" si="1"/>
        <v>158.34</v>
      </c>
      <c r="H17" s="104" t="s">
        <v>308</v>
      </c>
      <c r="I17" s="105" t="s">
        <v>584</v>
      </c>
    </row>
    <row r="18" spans="1:9" ht="16.5" customHeight="1" x14ac:dyDescent="0.15">
      <c r="A18" s="689"/>
      <c r="B18" s="598"/>
      <c r="C18" s="51" t="s">
        <v>259</v>
      </c>
      <c r="D18" s="148">
        <v>12710</v>
      </c>
      <c r="E18" s="55">
        <v>2696</v>
      </c>
      <c r="F18" s="137">
        <f t="shared" si="0"/>
        <v>10014</v>
      </c>
      <c r="G18" s="142">
        <f t="shared" si="1"/>
        <v>371.44</v>
      </c>
      <c r="H18" s="104" t="s">
        <v>308</v>
      </c>
      <c r="I18" s="105" t="s">
        <v>585</v>
      </c>
    </row>
    <row r="19" spans="1:9" ht="16.5" customHeight="1" x14ac:dyDescent="0.15">
      <c r="A19" s="689"/>
      <c r="B19" s="598"/>
      <c r="C19" s="51" t="s">
        <v>260</v>
      </c>
      <c r="D19" s="148">
        <v>69448</v>
      </c>
      <c r="E19" s="55">
        <v>30784</v>
      </c>
      <c r="F19" s="137">
        <f t="shared" si="0"/>
        <v>38664</v>
      </c>
      <c r="G19" s="142">
        <f t="shared" si="1"/>
        <v>125.6</v>
      </c>
      <c r="H19" s="104" t="s">
        <v>308</v>
      </c>
      <c r="I19" s="105" t="s">
        <v>588</v>
      </c>
    </row>
    <row r="20" spans="1:9" ht="16.5" customHeight="1" x14ac:dyDescent="0.15">
      <c r="A20" s="689"/>
      <c r="B20" s="598"/>
      <c r="C20" s="51" t="s">
        <v>261</v>
      </c>
      <c r="D20" s="148">
        <v>180</v>
      </c>
      <c r="E20" s="55">
        <v>180</v>
      </c>
      <c r="F20" s="137">
        <f t="shared" si="0"/>
        <v>0</v>
      </c>
      <c r="G20" s="142">
        <f t="shared" si="1"/>
        <v>0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148">
        <v>271</v>
      </c>
      <c r="E21" s="55">
        <v>1199</v>
      </c>
      <c r="F21" s="137">
        <f t="shared" si="0"/>
        <v>-928</v>
      </c>
      <c r="G21" s="142">
        <f t="shared" si="1"/>
        <v>-77.400000000000006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148">
        <f>SUM(D17:D21)</f>
        <v>670424</v>
      </c>
      <c r="E22" s="55">
        <f>SUM(E17:E21)</f>
        <v>262391</v>
      </c>
      <c r="F22" s="137">
        <f t="shared" si="0"/>
        <v>408033</v>
      </c>
      <c r="G22" s="142">
        <f t="shared" si="1"/>
        <v>155.51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148">
        <f>D16+D22</f>
        <v>14635981</v>
      </c>
      <c r="E23" s="55">
        <f>E16+E22</f>
        <v>14100073</v>
      </c>
      <c r="F23" s="137">
        <f t="shared" si="0"/>
        <v>535908</v>
      </c>
      <c r="G23" s="142">
        <f t="shared" si="1"/>
        <v>3.8</v>
      </c>
      <c r="H23" s="104"/>
      <c r="I23" s="105"/>
    </row>
    <row r="24" spans="1:9" ht="16.5" customHeight="1" x14ac:dyDescent="0.15">
      <c r="A24" s="61" t="s">
        <v>518</v>
      </c>
      <c r="B24" s="82"/>
      <c r="C24" s="54"/>
      <c r="D24" s="154">
        <f>SUM(D25:D26)</f>
        <v>2821056</v>
      </c>
      <c r="E24" s="64">
        <f>SUM(E25:E26)</f>
        <v>2562318</v>
      </c>
      <c r="F24" s="134">
        <f t="shared" si="0"/>
        <v>258738</v>
      </c>
      <c r="G24" s="139">
        <f t="shared" ref="G24:G29" si="2">ROUNDDOWN(F24/E24*100,2)</f>
        <v>10.09</v>
      </c>
      <c r="H24" s="117"/>
      <c r="I24" s="118"/>
    </row>
    <row r="25" spans="1:9" ht="27" customHeight="1" x14ac:dyDescent="0.15">
      <c r="A25" s="57"/>
      <c r="B25" s="84" t="s">
        <v>518</v>
      </c>
      <c r="C25" s="85"/>
      <c r="D25" s="155">
        <v>2820671</v>
      </c>
      <c r="E25" s="67">
        <v>2561392</v>
      </c>
      <c r="F25" s="135">
        <f t="shared" si="0"/>
        <v>259279</v>
      </c>
      <c r="G25" s="140">
        <f t="shared" si="2"/>
        <v>10.119999999999999</v>
      </c>
      <c r="H25" s="654" t="s">
        <v>538</v>
      </c>
      <c r="I25" s="655"/>
    </row>
    <row r="26" spans="1:9" ht="16.5" customHeight="1" x14ac:dyDescent="0.15">
      <c r="A26" s="57"/>
      <c r="B26" s="80" t="s">
        <v>268</v>
      </c>
      <c r="C26" s="86"/>
      <c r="D26" s="155">
        <v>385</v>
      </c>
      <c r="E26" s="67">
        <v>926</v>
      </c>
      <c r="F26" s="135">
        <f t="shared" si="0"/>
        <v>-541</v>
      </c>
      <c r="G26" s="140">
        <f t="shared" si="2"/>
        <v>-58.42</v>
      </c>
      <c r="H26" s="791" t="s">
        <v>540</v>
      </c>
      <c r="I26" s="792"/>
    </row>
    <row r="27" spans="1:9" ht="16.5" customHeight="1" x14ac:dyDescent="0.15">
      <c r="A27" s="61" t="s">
        <v>519</v>
      </c>
      <c r="B27" s="82"/>
      <c r="C27" s="54"/>
      <c r="D27" s="154">
        <f>SUM(D28:D29)</f>
        <v>9359</v>
      </c>
      <c r="E27" s="64">
        <f>SUM(E28:E29)</f>
        <v>2682</v>
      </c>
      <c r="F27" s="134">
        <f t="shared" si="0"/>
        <v>6677</v>
      </c>
      <c r="G27" s="139">
        <f t="shared" si="2"/>
        <v>248.95</v>
      </c>
      <c r="H27" s="117"/>
      <c r="I27" s="118"/>
    </row>
    <row r="28" spans="1:9" ht="27" customHeight="1" x14ac:dyDescent="0.15">
      <c r="A28" s="57"/>
      <c r="B28" s="84" t="s">
        <v>519</v>
      </c>
      <c r="C28" s="85"/>
      <c r="D28" s="155">
        <v>9013</v>
      </c>
      <c r="E28" s="67">
        <v>1756</v>
      </c>
      <c r="F28" s="135">
        <f t="shared" si="0"/>
        <v>7257</v>
      </c>
      <c r="G28" s="140">
        <f t="shared" si="2"/>
        <v>413.26</v>
      </c>
      <c r="H28" s="654" t="s">
        <v>539</v>
      </c>
      <c r="I28" s="655"/>
    </row>
    <row r="29" spans="1:9" ht="16.5" customHeight="1" x14ac:dyDescent="0.15">
      <c r="A29" s="57"/>
      <c r="B29" s="80" t="s">
        <v>268</v>
      </c>
      <c r="C29" s="86"/>
      <c r="D29" s="155">
        <v>346</v>
      </c>
      <c r="E29" s="67">
        <v>926</v>
      </c>
      <c r="F29" s="135">
        <f t="shared" si="0"/>
        <v>-580</v>
      </c>
      <c r="G29" s="140">
        <f t="shared" si="2"/>
        <v>-62.63</v>
      </c>
      <c r="H29" s="791" t="s">
        <v>541</v>
      </c>
      <c r="I29" s="792"/>
    </row>
    <row r="30" spans="1:9" ht="16.5" customHeight="1" x14ac:dyDescent="0.15">
      <c r="A30" s="61" t="s">
        <v>266</v>
      </c>
      <c r="B30" s="82"/>
      <c r="C30" s="54"/>
      <c r="D30" s="154">
        <f>SUM(D31:D32)</f>
        <v>80411</v>
      </c>
      <c r="E30" s="64">
        <f>SUM(E31:E32)</f>
        <v>443300</v>
      </c>
      <c r="F30" s="134">
        <f t="shared" si="0"/>
        <v>-362889</v>
      </c>
      <c r="G30" s="139">
        <f>ROUND(F30/E30*100,2)</f>
        <v>-81.86</v>
      </c>
      <c r="H30" s="117"/>
      <c r="I30" s="118"/>
    </row>
    <row r="31" spans="1:9" ht="27" customHeight="1" x14ac:dyDescent="0.15">
      <c r="A31" s="57"/>
      <c r="B31" s="84" t="s">
        <v>267</v>
      </c>
      <c r="C31" s="85"/>
      <c r="D31" s="155">
        <v>80205</v>
      </c>
      <c r="E31" s="67">
        <v>442611</v>
      </c>
      <c r="F31" s="135">
        <f t="shared" si="0"/>
        <v>-362406</v>
      </c>
      <c r="G31" s="140">
        <f>ROUNDDOWN(F31/E31*100,2)</f>
        <v>-81.87</v>
      </c>
      <c r="H31" s="654" t="s">
        <v>398</v>
      </c>
      <c r="I31" s="655"/>
    </row>
    <row r="32" spans="1:9" ht="16.5" customHeight="1" x14ac:dyDescent="0.15">
      <c r="A32" s="57"/>
      <c r="B32" s="80" t="s">
        <v>268</v>
      </c>
      <c r="C32" s="86"/>
      <c r="D32" s="155">
        <v>206</v>
      </c>
      <c r="E32" s="67">
        <v>689</v>
      </c>
      <c r="F32" s="135">
        <f t="shared" si="0"/>
        <v>-483</v>
      </c>
      <c r="G32" s="140">
        <f t="shared" ref="G32:G39" si="3">ROUND(F32/E32*100,2)</f>
        <v>-70.099999999999994</v>
      </c>
      <c r="H32" s="119" t="s">
        <v>399</v>
      </c>
      <c r="I32" s="120"/>
    </row>
    <row r="33" spans="1:9" ht="16.5" customHeight="1" x14ac:dyDescent="0.15">
      <c r="A33" s="51" t="s">
        <v>400</v>
      </c>
      <c r="B33" s="49"/>
      <c r="C33" s="49"/>
      <c r="D33" s="148">
        <v>1037806</v>
      </c>
      <c r="E33" s="55">
        <v>1094088</v>
      </c>
      <c r="F33" s="137">
        <f t="shared" si="0"/>
        <v>-56282</v>
      </c>
      <c r="G33" s="142">
        <f t="shared" si="3"/>
        <v>-5.14</v>
      </c>
      <c r="H33" s="117" t="s">
        <v>401</v>
      </c>
      <c r="I33" s="123"/>
    </row>
    <row r="34" spans="1:9" ht="16.5" customHeight="1" x14ac:dyDescent="0.15">
      <c r="A34" s="60" t="s">
        <v>504</v>
      </c>
      <c r="C34" s="56"/>
      <c r="D34" s="154">
        <f>SUM(D35:D38)</f>
        <v>3348601</v>
      </c>
      <c r="E34" s="64">
        <f>SUM(E35:E38)</f>
        <v>2799009</v>
      </c>
      <c r="F34" s="134">
        <f t="shared" si="0"/>
        <v>549592</v>
      </c>
      <c r="G34" s="139">
        <f t="shared" si="3"/>
        <v>19.64</v>
      </c>
      <c r="H34" s="61"/>
      <c r="I34" s="118"/>
    </row>
    <row r="35" spans="1:9" ht="16.5" customHeight="1" x14ac:dyDescent="0.15">
      <c r="A35" s="57"/>
      <c r="B35" s="766" t="s">
        <v>505</v>
      </c>
      <c r="C35" s="767"/>
      <c r="D35" s="155">
        <v>778630</v>
      </c>
      <c r="E35" s="67">
        <v>400294</v>
      </c>
      <c r="F35" s="135">
        <f t="shared" si="0"/>
        <v>378336</v>
      </c>
      <c r="G35" s="140">
        <f t="shared" si="3"/>
        <v>94.51</v>
      </c>
      <c r="H35" s="768" t="s">
        <v>403</v>
      </c>
      <c r="I35" s="769"/>
    </row>
    <row r="36" spans="1:9" ht="16.5" customHeight="1" x14ac:dyDescent="0.15">
      <c r="A36" s="57"/>
      <c r="B36" s="766" t="s">
        <v>506</v>
      </c>
      <c r="C36" s="773"/>
      <c r="D36" s="155">
        <v>2569273</v>
      </c>
      <c r="E36" s="67">
        <v>2397845</v>
      </c>
      <c r="F36" s="135">
        <f t="shared" ref="F36:F54" si="4">D36-E36</f>
        <v>171428</v>
      </c>
      <c r="G36" s="167">
        <f t="shared" si="3"/>
        <v>7.15</v>
      </c>
      <c r="H36" s="770"/>
      <c r="I36" s="769"/>
    </row>
    <row r="37" spans="1:9" ht="16.5" customHeight="1" x14ac:dyDescent="0.15">
      <c r="A37" s="88"/>
      <c r="B37" s="766" t="s">
        <v>507</v>
      </c>
      <c r="C37" s="767"/>
      <c r="D37" s="155">
        <v>194</v>
      </c>
      <c r="E37" s="67">
        <v>242</v>
      </c>
      <c r="F37" s="135">
        <f t="shared" si="4"/>
        <v>-48</v>
      </c>
      <c r="G37" s="140">
        <f t="shared" si="3"/>
        <v>-19.829999999999998</v>
      </c>
      <c r="H37" s="770"/>
      <c r="I37" s="769"/>
    </row>
    <row r="38" spans="1:9" ht="16.5" customHeight="1" x14ac:dyDescent="0.15">
      <c r="A38" s="88"/>
      <c r="B38" s="774" t="s">
        <v>508</v>
      </c>
      <c r="C38" s="775"/>
      <c r="D38" s="158">
        <v>504</v>
      </c>
      <c r="E38" s="70">
        <v>628</v>
      </c>
      <c r="F38" s="136">
        <f t="shared" si="4"/>
        <v>-124</v>
      </c>
      <c r="G38" s="168">
        <f t="shared" si="3"/>
        <v>-19.75</v>
      </c>
      <c r="H38" s="771"/>
      <c r="I38" s="772"/>
    </row>
    <row r="39" spans="1:9" ht="16.5" customHeight="1" x14ac:dyDescent="0.15">
      <c r="A39" s="43" t="s">
        <v>172</v>
      </c>
      <c r="B39" s="56"/>
      <c r="C39" s="56"/>
      <c r="D39" s="154">
        <f>SUM(D40:D43)</f>
        <v>273703</v>
      </c>
      <c r="E39" s="64">
        <f>SUM(E40:E43)</f>
        <v>286606</v>
      </c>
      <c r="F39" s="134">
        <f t="shared" si="4"/>
        <v>-12903</v>
      </c>
      <c r="G39" s="139">
        <f t="shared" si="3"/>
        <v>-4.5</v>
      </c>
      <c r="H39" s="165" t="s">
        <v>557</v>
      </c>
      <c r="I39" s="166" t="s">
        <v>558</v>
      </c>
    </row>
    <row r="40" spans="1:9" ht="16.5" customHeight="1" x14ac:dyDescent="0.15">
      <c r="A40" s="52"/>
      <c r="B40" s="794" t="s">
        <v>509</v>
      </c>
      <c r="C40" s="780"/>
      <c r="D40" s="155">
        <v>255087</v>
      </c>
      <c r="E40" s="67">
        <v>272539</v>
      </c>
      <c r="F40" s="135">
        <f t="shared" si="4"/>
        <v>-17452</v>
      </c>
      <c r="G40" s="140">
        <f t="shared" ref="G40:G53" si="5">ROUND(F40/E40*100,2)</f>
        <v>-6.4</v>
      </c>
      <c r="H40" s="781" t="s">
        <v>535</v>
      </c>
      <c r="I40" s="782"/>
    </row>
    <row r="41" spans="1:9" ht="16.5" customHeight="1" x14ac:dyDescent="0.15">
      <c r="A41" s="52"/>
      <c r="B41" s="794" t="s">
        <v>510</v>
      </c>
      <c r="C41" s="780"/>
      <c r="D41" s="155">
        <v>6376</v>
      </c>
      <c r="E41" s="67">
        <v>2683</v>
      </c>
      <c r="F41" s="135">
        <f t="shared" si="4"/>
        <v>3693</v>
      </c>
      <c r="G41" s="140">
        <f t="shared" si="5"/>
        <v>137.63999999999999</v>
      </c>
      <c r="H41" s="108" t="s">
        <v>514</v>
      </c>
      <c r="I41" s="109" t="s">
        <v>586</v>
      </c>
    </row>
    <row r="42" spans="1:9" ht="16.5" customHeight="1" x14ac:dyDescent="0.15">
      <c r="A42" s="52"/>
      <c r="B42" s="795" t="s">
        <v>511</v>
      </c>
      <c r="C42" s="796"/>
      <c r="D42" s="152">
        <v>12240</v>
      </c>
      <c r="E42" s="132">
        <v>11384</v>
      </c>
      <c r="F42" s="138">
        <f t="shared" si="4"/>
        <v>856</v>
      </c>
      <c r="G42" s="169">
        <f t="shared" si="5"/>
        <v>7.52</v>
      </c>
      <c r="H42" s="159" t="s">
        <v>512</v>
      </c>
      <c r="I42" s="170" t="s">
        <v>567</v>
      </c>
    </row>
    <row r="43" spans="1:9" ht="16.5" customHeight="1" x14ac:dyDescent="0.15">
      <c r="A43" s="53"/>
      <c r="B43" s="706" t="s">
        <v>517</v>
      </c>
      <c r="C43" s="707"/>
      <c r="D43" s="153">
        <v>0</v>
      </c>
      <c r="E43" s="70">
        <v>0</v>
      </c>
      <c r="F43" s="136">
        <f t="shared" si="4"/>
        <v>0</v>
      </c>
      <c r="G43" s="143" t="s">
        <v>566</v>
      </c>
      <c r="H43" s="110"/>
      <c r="I43" s="111"/>
    </row>
    <row r="44" spans="1:9" ht="16.5" customHeight="1" x14ac:dyDescent="0.15">
      <c r="A44" s="51" t="s">
        <v>173</v>
      </c>
      <c r="B44" s="49"/>
      <c r="C44" s="49"/>
      <c r="D44" s="55">
        <v>90</v>
      </c>
      <c r="E44" s="55">
        <v>90</v>
      </c>
      <c r="F44" s="137">
        <f t="shared" si="4"/>
        <v>0</v>
      </c>
      <c r="G44" s="142">
        <f t="shared" si="5"/>
        <v>0</v>
      </c>
      <c r="H44" s="112" t="s">
        <v>405</v>
      </c>
      <c r="I44" s="113"/>
    </row>
    <row r="45" spans="1:9" ht="16.5" customHeight="1" x14ac:dyDescent="0.15">
      <c r="A45" s="61" t="s">
        <v>174</v>
      </c>
      <c r="B45" s="94"/>
      <c r="C45" s="95"/>
      <c r="D45" s="98">
        <f>SUM(D46:D49)</f>
        <v>25003</v>
      </c>
      <c r="E45" s="98">
        <f>SUM(E46:E49)</f>
        <v>25003</v>
      </c>
      <c r="F45" s="146">
        <f t="shared" si="4"/>
        <v>0</v>
      </c>
      <c r="G45" s="144">
        <f t="shared" si="5"/>
        <v>0</v>
      </c>
      <c r="H45" s="124"/>
      <c r="I45" s="125"/>
    </row>
    <row r="46" spans="1:9" ht="16.5" customHeight="1" x14ac:dyDescent="0.15">
      <c r="A46" s="57"/>
      <c r="B46" s="92" t="s">
        <v>271</v>
      </c>
      <c r="C46" s="93"/>
      <c r="D46" s="96">
        <v>25000</v>
      </c>
      <c r="E46" s="96">
        <v>25000</v>
      </c>
      <c r="F46" s="147">
        <f t="shared" si="4"/>
        <v>0</v>
      </c>
      <c r="G46" s="145">
        <f t="shared" si="5"/>
        <v>0</v>
      </c>
      <c r="H46" s="114" t="s">
        <v>406</v>
      </c>
      <c r="I46" s="115"/>
    </row>
    <row r="47" spans="1:9" ht="16.5" customHeight="1" x14ac:dyDescent="0.15">
      <c r="A47" s="57"/>
      <c r="B47" s="84" t="s">
        <v>407</v>
      </c>
      <c r="C47" s="89"/>
      <c r="D47" s="67">
        <v>1</v>
      </c>
      <c r="E47" s="67">
        <v>1</v>
      </c>
      <c r="F47" s="135">
        <f t="shared" si="4"/>
        <v>0</v>
      </c>
      <c r="G47" s="140">
        <f t="shared" si="5"/>
        <v>0</v>
      </c>
      <c r="H47" s="736" t="s">
        <v>408</v>
      </c>
      <c r="I47" s="737"/>
    </row>
    <row r="48" spans="1:9" ht="16.5" customHeight="1" x14ac:dyDescent="0.15">
      <c r="A48" s="57"/>
      <c r="B48" s="84" t="s">
        <v>409</v>
      </c>
      <c r="C48" s="89"/>
      <c r="D48" s="67">
        <v>1</v>
      </c>
      <c r="E48" s="67">
        <v>1</v>
      </c>
      <c r="F48" s="135">
        <f t="shared" si="4"/>
        <v>0</v>
      </c>
      <c r="G48" s="140">
        <f t="shared" si="5"/>
        <v>0</v>
      </c>
      <c r="H48" s="738"/>
      <c r="I48" s="739"/>
    </row>
    <row r="49" spans="1:9" ht="16.5" customHeight="1" x14ac:dyDescent="0.15">
      <c r="A49" s="57"/>
      <c r="B49" s="84" t="s">
        <v>410</v>
      </c>
      <c r="C49" s="89"/>
      <c r="D49" s="67">
        <v>1</v>
      </c>
      <c r="E49" s="67">
        <v>1</v>
      </c>
      <c r="F49" s="135">
        <f t="shared" si="4"/>
        <v>0</v>
      </c>
      <c r="G49" s="140">
        <f t="shared" si="5"/>
        <v>0</v>
      </c>
      <c r="H49" s="740"/>
      <c r="I49" s="741"/>
    </row>
    <row r="50" spans="1:9" ht="16.5" customHeight="1" x14ac:dyDescent="0.15">
      <c r="A50" s="51" t="s">
        <v>175</v>
      </c>
      <c r="B50" s="49"/>
      <c r="C50" s="49"/>
      <c r="D50" s="55">
        <v>1380</v>
      </c>
      <c r="E50" s="55">
        <v>1380</v>
      </c>
      <c r="F50" s="137">
        <f t="shared" si="4"/>
        <v>0</v>
      </c>
      <c r="G50" s="142">
        <f t="shared" si="5"/>
        <v>0</v>
      </c>
      <c r="H50" s="116"/>
      <c r="I50" s="113"/>
    </row>
    <row r="51" spans="1:9" ht="16.5" customHeight="1" x14ac:dyDescent="0.15">
      <c r="A51" s="688" t="s">
        <v>272</v>
      </c>
      <c r="B51" s="714" t="s">
        <v>273</v>
      </c>
      <c r="C51" s="716"/>
      <c r="D51" s="148">
        <v>20854141</v>
      </c>
      <c r="E51" s="55">
        <v>20264707</v>
      </c>
      <c r="F51" s="137">
        <f t="shared" si="4"/>
        <v>589434</v>
      </c>
      <c r="G51" s="142">
        <f t="shared" si="5"/>
        <v>2.91</v>
      </c>
      <c r="H51" s="116"/>
      <c r="I51" s="113"/>
    </row>
    <row r="52" spans="1:9" ht="16.5" customHeight="1" x14ac:dyDescent="0.15">
      <c r="A52" s="717"/>
      <c r="B52" s="714" t="s">
        <v>274</v>
      </c>
      <c r="C52" s="716"/>
      <c r="D52" s="148">
        <v>670153</v>
      </c>
      <c r="E52" s="55">
        <v>261193</v>
      </c>
      <c r="F52" s="137">
        <f t="shared" si="4"/>
        <v>408960</v>
      </c>
      <c r="G52" s="142">
        <f t="shared" si="5"/>
        <v>156.57</v>
      </c>
      <c r="H52" s="116"/>
      <c r="I52" s="113"/>
    </row>
    <row r="53" spans="1:9" ht="16.5" customHeight="1" x14ac:dyDescent="0.15">
      <c r="A53" s="717"/>
      <c r="B53" s="714" t="s">
        <v>275</v>
      </c>
      <c r="C53" s="716"/>
      <c r="D53" s="55">
        <v>1037806</v>
      </c>
      <c r="E53" s="55">
        <v>1094088</v>
      </c>
      <c r="F53" s="137">
        <f t="shared" si="4"/>
        <v>-56282</v>
      </c>
      <c r="G53" s="142">
        <f t="shared" si="5"/>
        <v>-5.14</v>
      </c>
      <c r="H53" s="116"/>
      <c r="I53" s="113"/>
    </row>
    <row r="54" spans="1:9" ht="16.5" customHeight="1" x14ac:dyDescent="0.15">
      <c r="A54" s="718"/>
      <c r="B54" s="714" t="s">
        <v>255</v>
      </c>
      <c r="C54" s="716"/>
      <c r="D54" s="55">
        <f>SUM(D51:D53)</f>
        <v>22562100</v>
      </c>
      <c r="E54" s="55">
        <f>SUM(E51:E53)</f>
        <v>21619988</v>
      </c>
      <c r="F54" s="137">
        <f t="shared" si="4"/>
        <v>942112</v>
      </c>
      <c r="G54" s="142">
        <f>ROUNDDOWN(F54/E54*100,2)</f>
        <v>4.3499999999999996</v>
      </c>
      <c r="H54" s="104"/>
      <c r="I54" s="105"/>
    </row>
    <row r="55" spans="1:9" ht="16.5" customHeight="1" x14ac:dyDescent="0.15">
      <c r="B55" s="793"/>
      <c r="C55" s="793"/>
      <c r="D55" s="58"/>
      <c r="E55" s="58"/>
      <c r="F55" s="58"/>
    </row>
    <row r="56" spans="1:9" ht="16.5" customHeight="1" x14ac:dyDescent="0.15">
      <c r="B56" s="733"/>
      <c r="C56" s="733"/>
      <c r="D56" s="58"/>
      <c r="E56" s="58"/>
      <c r="F56" s="58"/>
    </row>
  </sheetData>
  <mergeCells count="39">
    <mergeCell ref="F2:G2"/>
    <mergeCell ref="H2:I3"/>
    <mergeCell ref="A4:A6"/>
    <mergeCell ref="H4:I6"/>
    <mergeCell ref="B6:C6"/>
    <mergeCell ref="A2:C3"/>
    <mergeCell ref="D2:D3"/>
    <mergeCell ref="E2:E3"/>
    <mergeCell ref="H11:I11"/>
    <mergeCell ref="B16:C16"/>
    <mergeCell ref="B17:B21"/>
    <mergeCell ref="H21:I21"/>
    <mergeCell ref="A7:A23"/>
    <mergeCell ref="B7:B12"/>
    <mergeCell ref="B22:C22"/>
    <mergeCell ref="B23:C23"/>
    <mergeCell ref="H28:I28"/>
    <mergeCell ref="H29:I29"/>
    <mergeCell ref="H25:I25"/>
    <mergeCell ref="H26:I26"/>
    <mergeCell ref="B55:C55"/>
    <mergeCell ref="B35:C35"/>
    <mergeCell ref="B40:C40"/>
    <mergeCell ref="H31:I31"/>
    <mergeCell ref="B37:C37"/>
    <mergeCell ref="H35:I38"/>
    <mergeCell ref="B36:C36"/>
    <mergeCell ref="B38:C38"/>
    <mergeCell ref="B56:C56"/>
    <mergeCell ref="B41:C41"/>
    <mergeCell ref="B42:C42"/>
    <mergeCell ref="B43:C43"/>
    <mergeCell ref="H40:I40"/>
    <mergeCell ref="H47:I49"/>
    <mergeCell ref="A51:A54"/>
    <mergeCell ref="B51:C51"/>
    <mergeCell ref="B52:C52"/>
    <mergeCell ref="B53:C53"/>
    <mergeCell ref="B54:C54"/>
  </mergeCells>
  <phoneticPr fontId="2"/>
  <dataValidations count="1">
    <dataValidation imeMode="off" allowBlank="1" showInputMessage="1" showErrorMessage="1" sqref="D39:D54 D4:D37 E4:G54"/>
  </dataValidations>
  <printOptions horizontalCentered="1"/>
  <pageMargins left="0.78740157480314965" right="0.39370078740157483" top="0.78740157480314965" bottom="0.39370078740157483" header="0.51181102362204722" footer="0.51181102362204722"/>
  <pageSetup paperSize="9" scale="85" orientation="portrait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64" zoomScaleNormal="100" workbookViewId="0">
      <selection activeCell="F79" sqref="F79"/>
    </sheetView>
  </sheetViews>
  <sheetFormatPr defaultRowHeight="15" customHeight="1" x14ac:dyDescent="0.15"/>
  <cols>
    <col min="1" max="3" width="3.125" style="40" customWidth="1"/>
    <col min="4" max="4" width="18.625" style="40" customWidth="1"/>
    <col min="5" max="6" width="11.625" style="40" customWidth="1"/>
    <col min="7" max="7" width="13.625" style="40" customWidth="1"/>
    <col min="8" max="8" width="8.625" style="40" customWidth="1"/>
    <col min="9" max="9" width="11.625" style="40" customWidth="1"/>
    <col min="10" max="10" width="15.625" style="41" customWidth="1"/>
    <col min="11" max="16384" width="9" style="40"/>
  </cols>
  <sheetData>
    <row r="1" spans="1:11" ht="25.5" customHeight="1" x14ac:dyDescent="0.15">
      <c r="K1" s="182"/>
    </row>
    <row r="2" spans="1:11" ht="24" customHeight="1" x14ac:dyDescent="0.15">
      <c r="A2" s="673" t="s">
        <v>601</v>
      </c>
      <c r="B2" s="673"/>
      <c r="C2" s="673"/>
      <c r="D2" s="673"/>
      <c r="E2" s="673"/>
      <c r="F2" s="673"/>
      <c r="G2" s="673"/>
      <c r="H2" s="673"/>
      <c r="I2" s="673"/>
      <c r="J2" s="673"/>
      <c r="K2" s="181"/>
    </row>
    <row r="3" spans="1:11" ht="24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1" ht="15" customHeight="1" x14ac:dyDescent="0.15">
      <c r="A4" s="40" t="s">
        <v>362</v>
      </c>
      <c r="J4" s="131" t="s">
        <v>363</v>
      </c>
    </row>
    <row r="5" spans="1:11" ht="15" customHeight="1" x14ac:dyDescent="0.15">
      <c r="A5" s="674" t="s">
        <v>0</v>
      </c>
      <c r="B5" s="702"/>
      <c r="C5" s="702"/>
      <c r="D5" s="675"/>
      <c r="E5" s="691" t="s">
        <v>364</v>
      </c>
      <c r="F5" s="691" t="s">
        <v>365</v>
      </c>
      <c r="G5" s="701" t="s">
        <v>15</v>
      </c>
      <c r="H5" s="701"/>
      <c r="I5" s="674" t="s">
        <v>19</v>
      </c>
      <c r="J5" s="675"/>
    </row>
    <row r="6" spans="1:11" ht="24.75" x14ac:dyDescent="0.15">
      <c r="A6" s="676"/>
      <c r="B6" s="703"/>
      <c r="C6" s="703"/>
      <c r="D6" s="677"/>
      <c r="E6" s="691"/>
      <c r="F6" s="691"/>
      <c r="G6" s="130" t="s">
        <v>366</v>
      </c>
      <c r="H6" s="130" t="s">
        <v>432</v>
      </c>
      <c r="I6" s="676"/>
      <c r="J6" s="677"/>
    </row>
    <row r="7" spans="1:11" ht="18" customHeight="1" x14ac:dyDescent="0.15">
      <c r="A7" s="681" t="s">
        <v>438</v>
      </c>
      <c r="B7" s="681" t="s">
        <v>134</v>
      </c>
      <c r="C7" s="685" t="s">
        <v>135</v>
      </c>
      <c r="D7" s="686"/>
      <c r="E7" s="154">
        <f>SUM(E8:E10)</f>
        <v>4036849</v>
      </c>
      <c r="F7" s="64">
        <f>SUM(F8:F10)</f>
        <v>4354600</v>
      </c>
      <c r="G7" s="134">
        <f t="shared" ref="G7:G27" si="0">E7-F7</f>
        <v>-317751</v>
      </c>
      <c r="H7" s="139">
        <f t="shared" ref="H7:H13" si="1">ROUND(G7/F7*100,2)</f>
        <v>-7.3</v>
      </c>
      <c r="I7" s="117"/>
      <c r="J7" s="118"/>
    </row>
    <row r="8" spans="1:11" ht="40.5" x14ac:dyDescent="0.15">
      <c r="A8" s="681"/>
      <c r="B8" s="681"/>
      <c r="C8" s="57"/>
      <c r="D8" s="66" t="s">
        <v>136</v>
      </c>
      <c r="E8" s="155">
        <v>2892687</v>
      </c>
      <c r="F8" s="67">
        <v>3110436</v>
      </c>
      <c r="G8" s="160">
        <f t="shared" si="0"/>
        <v>-217749</v>
      </c>
      <c r="H8" s="140">
        <f t="shared" si="1"/>
        <v>-7</v>
      </c>
      <c r="I8" s="108" t="s">
        <v>242</v>
      </c>
      <c r="J8" s="109" t="s">
        <v>612</v>
      </c>
    </row>
    <row r="9" spans="1:11" ht="40.5" x14ac:dyDescent="0.15">
      <c r="A9" s="681"/>
      <c r="B9" s="681"/>
      <c r="C9" s="57"/>
      <c r="D9" s="177" t="s">
        <v>543</v>
      </c>
      <c r="E9" s="152">
        <v>761561</v>
      </c>
      <c r="F9" s="132">
        <v>818011</v>
      </c>
      <c r="G9" s="164">
        <f t="shared" si="0"/>
        <v>-56450</v>
      </c>
      <c r="H9" s="180">
        <f t="shared" si="1"/>
        <v>-6.9</v>
      </c>
      <c r="I9" s="108" t="s">
        <v>242</v>
      </c>
      <c r="J9" s="170" t="s">
        <v>613</v>
      </c>
    </row>
    <row r="10" spans="1:11" ht="40.5" x14ac:dyDescent="0.15">
      <c r="A10" s="681"/>
      <c r="B10" s="681"/>
      <c r="C10" s="62"/>
      <c r="D10" s="69" t="s">
        <v>137</v>
      </c>
      <c r="E10" s="153">
        <v>382601</v>
      </c>
      <c r="F10" s="70">
        <v>426153</v>
      </c>
      <c r="G10" s="161">
        <f t="shared" si="0"/>
        <v>-43552</v>
      </c>
      <c r="H10" s="141">
        <f t="shared" si="1"/>
        <v>-10.220000000000001</v>
      </c>
      <c r="I10" s="110" t="s">
        <v>242</v>
      </c>
      <c r="J10" s="187" t="s">
        <v>614</v>
      </c>
    </row>
    <row r="11" spans="1:11" ht="16.5" customHeight="1" x14ac:dyDescent="0.15">
      <c r="A11" s="681"/>
      <c r="B11" s="681"/>
      <c r="C11" s="685" t="s">
        <v>138</v>
      </c>
      <c r="D11" s="686"/>
      <c r="E11" s="154">
        <f>SUM(E12:E14)</f>
        <v>402793</v>
      </c>
      <c r="F11" s="64">
        <f>SUM(F12:F14)</f>
        <v>404891</v>
      </c>
      <c r="G11" s="162">
        <f t="shared" si="0"/>
        <v>-2098</v>
      </c>
      <c r="H11" s="139">
        <f t="shared" si="1"/>
        <v>-0.52</v>
      </c>
      <c r="I11" s="117"/>
      <c r="J11" s="118"/>
    </row>
    <row r="12" spans="1:11" ht="27" x14ac:dyDescent="0.15">
      <c r="A12" s="681"/>
      <c r="B12" s="681"/>
      <c r="C12" s="57"/>
      <c r="D12" s="66" t="s">
        <v>136</v>
      </c>
      <c r="E12" s="155">
        <v>327952</v>
      </c>
      <c r="F12" s="67">
        <v>350831</v>
      </c>
      <c r="G12" s="160">
        <f t="shared" si="0"/>
        <v>-22879</v>
      </c>
      <c r="H12" s="140">
        <f t="shared" si="1"/>
        <v>-6.52</v>
      </c>
      <c r="I12" s="108" t="s">
        <v>139</v>
      </c>
      <c r="J12" s="109" t="s">
        <v>606</v>
      </c>
    </row>
    <row r="13" spans="1:11" ht="27" customHeight="1" x14ac:dyDescent="0.15">
      <c r="A13" s="681"/>
      <c r="B13" s="681"/>
      <c r="C13" s="57"/>
      <c r="D13" s="178" t="s">
        <v>543</v>
      </c>
      <c r="E13" s="152">
        <v>34821</v>
      </c>
      <c r="F13" s="132">
        <v>16714</v>
      </c>
      <c r="G13" s="164">
        <f t="shared" si="0"/>
        <v>18107</v>
      </c>
      <c r="H13" s="169">
        <f t="shared" si="1"/>
        <v>108.33</v>
      </c>
      <c r="I13" s="108" t="s">
        <v>139</v>
      </c>
      <c r="J13" s="170" t="s">
        <v>607</v>
      </c>
    </row>
    <row r="14" spans="1:11" ht="27" x14ac:dyDescent="0.15">
      <c r="A14" s="681"/>
      <c r="B14" s="681"/>
      <c r="C14" s="62"/>
      <c r="D14" s="69" t="s">
        <v>137</v>
      </c>
      <c r="E14" s="153">
        <v>40020</v>
      </c>
      <c r="F14" s="70">
        <v>37346</v>
      </c>
      <c r="G14" s="161">
        <f t="shared" si="0"/>
        <v>2674</v>
      </c>
      <c r="H14" s="141">
        <f t="shared" ref="H14:H22" si="2">ROUND(G14/F14*100,2)</f>
        <v>7.16</v>
      </c>
      <c r="I14" s="110" t="s">
        <v>139</v>
      </c>
      <c r="J14" s="111" t="s">
        <v>608</v>
      </c>
    </row>
    <row r="15" spans="1:11" ht="16.5" customHeight="1" x14ac:dyDescent="0.15">
      <c r="A15" s="681"/>
      <c r="B15" s="681"/>
      <c r="C15" s="682" t="s">
        <v>140</v>
      </c>
      <c r="D15" s="682"/>
      <c r="E15" s="55">
        <f>E7+E11</f>
        <v>4439642</v>
      </c>
      <c r="F15" s="55">
        <f>F7+F11</f>
        <v>4759491</v>
      </c>
      <c r="G15" s="163">
        <f t="shared" si="0"/>
        <v>-319849</v>
      </c>
      <c r="H15" s="142">
        <f t="shared" si="2"/>
        <v>-6.72</v>
      </c>
      <c r="I15" s="104"/>
      <c r="J15" s="105"/>
    </row>
    <row r="16" spans="1:11" ht="16.5" customHeight="1" x14ac:dyDescent="0.15">
      <c r="A16" s="681"/>
      <c r="B16" s="681" t="s">
        <v>141</v>
      </c>
      <c r="C16" s="685" t="s">
        <v>135</v>
      </c>
      <c r="D16" s="686"/>
      <c r="E16" s="64">
        <f>SUM(E17:E19)</f>
        <v>337906</v>
      </c>
      <c r="F16" s="64">
        <f>SUM(F17:F19)</f>
        <v>272595</v>
      </c>
      <c r="G16" s="162">
        <f t="shared" si="0"/>
        <v>65311</v>
      </c>
      <c r="H16" s="139">
        <f t="shared" si="2"/>
        <v>23.96</v>
      </c>
      <c r="I16" s="117"/>
      <c r="J16" s="118"/>
    </row>
    <row r="17" spans="1:10" ht="40.5" x14ac:dyDescent="0.15">
      <c r="A17" s="681"/>
      <c r="B17" s="681"/>
      <c r="C17" s="57"/>
      <c r="D17" s="66" t="s">
        <v>136</v>
      </c>
      <c r="E17" s="155">
        <v>213940</v>
      </c>
      <c r="F17" s="67">
        <v>177011</v>
      </c>
      <c r="G17" s="160">
        <f t="shared" si="0"/>
        <v>36929</v>
      </c>
      <c r="H17" s="140">
        <f t="shared" si="2"/>
        <v>20.86</v>
      </c>
      <c r="I17" s="108" t="s">
        <v>242</v>
      </c>
      <c r="J17" s="109" t="s">
        <v>615</v>
      </c>
    </row>
    <row r="18" spans="1:10" ht="40.5" x14ac:dyDescent="0.15">
      <c r="A18" s="681"/>
      <c r="B18" s="681"/>
      <c r="C18" s="57"/>
      <c r="D18" s="178" t="s">
        <v>543</v>
      </c>
      <c r="E18" s="152">
        <v>56420</v>
      </c>
      <c r="F18" s="132">
        <v>46742</v>
      </c>
      <c r="G18" s="164">
        <f t="shared" si="0"/>
        <v>9678</v>
      </c>
      <c r="H18" s="169">
        <f t="shared" si="2"/>
        <v>20.71</v>
      </c>
      <c r="I18" s="108" t="s">
        <v>242</v>
      </c>
      <c r="J18" s="170" t="s">
        <v>616</v>
      </c>
    </row>
    <row r="19" spans="1:10" ht="40.5" x14ac:dyDescent="0.15">
      <c r="A19" s="681"/>
      <c r="B19" s="681"/>
      <c r="C19" s="62"/>
      <c r="D19" s="69" t="s">
        <v>137</v>
      </c>
      <c r="E19" s="153">
        <v>67546</v>
      </c>
      <c r="F19" s="70">
        <v>48842</v>
      </c>
      <c r="G19" s="161">
        <f t="shared" si="0"/>
        <v>18704</v>
      </c>
      <c r="H19" s="141">
        <f t="shared" si="2"/>
        <v>38.29</v>
      </c>
      <c r="I19" s="110" t="s">
        <v>242</v>
      </c>
      <c r="J19" s="111" t="s">
        <v>617</v>
      </c>
    </row>
    <row r="20" spans="1:10" ht="16.5" customHeight="1" x14ac:dyDescent="0.15">
      <c r="A20" s="681"/>
      <c r="B20" s="681"/>
      <c r="C20" s="685" t="s">
        <v>138</v>
      </c>
      <c r="D20" s="686"/>
      <c r="E20" s="154">
        <f>SUM(E21:E23)</f>
        <v>11818</v>
      </c>
      <c r="F20" s="64">
        <f>SUM(F21:F23)</f>
        <v>14120</v>
      </c>
      <c r="G20" s="162">
        <f t="shared" si="0"/>
        <v>-2302</v>
      </c>
      <c r="H20" s="139">
        <f t="shared" si="2"/>
        <v>-16.3</v>
      </c>
      <c r="I20" s="117"/>
      <c r="J20" s="118"/>
    </row>
    <row r="21" spans="1:10" ht="27" x14ac:dyDescent="0.15">
      <c r="A21" s="681"/>
      <c r="B21" s="681"/>
      <c r="C21" s="57"/>
      <c r="D21" s="66" t="s">
        <v>136</v>
      </c>
      <c r="E21" s="155">
        <v>9420</v>
      </c>
      <c r="F21" s="67">
        <v>12489</v>
      </c>
      <c r="G21" s="160">
        <f t="shared" si="0"/>
        <v>-3069</v>
      </c>
      <c r="H21" s="140">
        <f t="shared" si="2"/>
        <v>-24.57</v>
      </c>
      <c r="I21" s="108" t="s">
        <v>139</v>
      </c>
      <c r="J21" s="109" t="s">
        <v>609</v>
      </c>
    </row>
    <row r="22" spans="1:10" ht="27" x14ac:dyDescent="0.15">
      <c r="A22" s="681"/>
      <c r="B22" s="681"/>
      <c r="C22" s="57"/>
      <c r="D22" s="178" t="s">
        <v>543</v>
      </c>
      <c r="E22" s="152">
        <v>851</v>
      </c>
      <c r="F22" s="132">
        <v>227</v>
      </c>
      <c r="G22" s="164">
        <f t="shared" si="0"/>
        <v>624</v>
      </c>
      <c r="H22" s="169">
        <f t="shared" si="2"/>
        <v>274.89</v>
      </c>
      <c r="I22" s="108" t="s">
        <v>139</v>
      </c>
      <c r="J22" s="109" t="s">
        <v>610</v>
      </c>
    </row>
    <row r="23" spans="1:10" ht="27" x14ac:dyDescent="0.15">
      <c r="A23" s="681"/>
      <c r="B23" s="681"/>
      <c r="C23" s="62"/>
      <c r="D23" s="69" t="s">
        <v>137</v>
      </c>
      <c r="E23" s="153">
        <v>1547</v>
      </c>
      <c r="F23" s="70">
        <v>1404</v>
      </c>
      <c r="G23" s="161">
        <f t="shared" si="0"/>
        <v>143</v>
      </c>
      <c r="H23" s="141">
        <f t="shared" ref="H23:H45" si="3">ROUND(G23/F23*100,2)</f>
        <v>10.19</v>
      </c>
      <c r="I23" s="110" t="s">
        <v>139</v>
      </c>
      <c r="J23" s="111" t="s">
        <v>611</v>
      </c>
    </row>
    <row r="24" spans="1:10" ht="16.5" customHeight="1" x14ac:dyDescent="0.15">
      <c r="A24" s="681"/>
      <c r="B24" s="681"/>
      <c r="C24" s="682" t="s">
        <v>140</v>
      </c>
      <c r="D24" s="682"/>
      <c r="E24" s="55">
        <f>E16+E20</f>
        <v>349724</v>
      </c>
      <c r="F24" s="55">
        <f>F16+F20</f>
        <v>286715</v>
      </c>
      <c r="G24" s="163">
        <f t="shared" si="0"/>
        <v>63009</v>
      </c>
      <c r="H24" s="142">
        <f t="shared" si="3"/>
        <v>21.98</v>
      </c>
      <c r="I24" s="104"/>
      <c r="J24" s="105"/>
    </row>
    <row r="25" spans="1:10" ht="16.5" customHeight="1" x14ac:dyDescent="0.15">
      <c r="A25" s="681"/>
      <c r="B25" s="678" t="s">
        <v>243</v>
      </c>
      <c r="C25" s="679"/>
      <c r="D25" s="680"/>
      <c r="E25" s="55">
        <f>E15+E24</f>
        <v>4789366</v>
      </c>
      <c r="F25" s="55">
        <f>F15+F24</f>
        <v>5046206</v>
      </c>
      <c r="G25" s="163">
        <f t="shared" si="0"/>
        <v>-256840</v>
      </c>
      <c r="H25" s="142">
        <f t="shared" si="3"/>
        <v>-5.09</v>
      </c>
      <c r="I25" s="104"/>
      <c r="J25" s="105"/>
    </row>
    <row r="26" spans="1:10" ht="16.5" customHeight="1" x14ac:dyDescent="0.15">
      <c r="A26" s="687" t="s">
        <v>142</v>
      </c>
      <c r="B26" s="687"/>
      <c r="C26" s="687"/>
      <c r="D26" s="687"/>
      <c r="E26" s="55">
        <v>1</v>
      </c>
      <c r="F26" s="55">
        <v>1</v>
      </c>
      <c r="G26" s="163">
        <f t="shared" si="0"/>
        <v>0</v>
      </c>
      <c r="H26" s="142">
        <f t="shared" si="3"/>
        <v>0</v>
      </c>
      <c r="I26" s="104"/>
      <c r="J26" s="105"/>
    </row>
    <row r="27" spans="1:10" ht="16.5" customHeight="1" x14ac:dyDescent="0.15">
      <c r="A27" s="687" t="s">
        <v>143</v>
      </c>
      <c r="B27" s="687"/>
      <c r="C27" s="687"/>
      <c r="D27" s="687"/>
      <c r="E27" s="55">
        <v>1</v>
      </c>
      <c r="F27" s="55">
        <v>1</v>
      </c>
      <c r="G27" s="163">
        <f t="shared" si="0"/>
        <v>0</v>
      </c>
      <c r="H27" s="142">
        <f t="shared" si="3"/>
        <v>0</v>
      </c>
      <c r="I27" s="193" t="s">
        <v>367</v>
      </c>
      <c r="J27" s="105"/>
    </row>
    <row r="28" spans="1:10" ht="16.5" customHeight="1" x14ac:dyDescent="0.15">
      <c r="A28" s="688" t="s">
        <v>144</v>
      </c>
      <c r="B28" s="692" t="s">
        <v>244</v>
      </c>
      <c r="C28" s="692"/>
      <c r="D28" s="692"/>
      <c r="E28" s="64">
        <f>SUM(E29:E32)</f>
        <v>4534993</v>
      </c>
      <c r="F28" s="64">
        <f>SUM(F29:F32)</f>
        <v>4778067</v>
      </c>
      <c r="G28" s="162">
        <f>SUM(G29:G32)</f>
        <v>-243074</v>
      </c>
      <c r="H28" s="139">
        <f t="shared" si="3"/>
        <v>-5.09</v>
      </c>
      <c r="I28" s="117"/>
      <c r="J28" s="118"/>
    </row>
    <row r="29" spans="1:10" ht="27.75" customHeight="1" x14ac:dyDescent="0.15">
      <c r="A29" s="689"/>
      <c r="B29" s="57"/>
      <c r="C29" s="697" t="s">
        <v>245</v>
      </c>
      <c r="D29" s="698"/>
      <c r="E29" s="155">
        <v>3299117</v>
      </c>
      <c r="F29" s="67">
        <v>3390150</v>
      </c>
      <c r="G29" s="160">
        <f t="shared" ref="G29:G50" si="4">E29-F29</f>
        <v>-91033</v>
      </c>
      <c r="H29" s="140">
        <f t="shared" si="3"/>
        <v>-2.69</v>
      </c>
      <c r="I29" s="683" t="s">
        <v>544</v>
      </c>
      <c r="J29" s="684"/>
    </row>
    <row r="30" spans="1:10" ht="27.75" customHeight="1" x14ac:dyDescent="0.15">
      <c r="A30" s="689"/>
      <c r="B30" s="57"/>
      <c r="C30" s="693" t="s">
        <v>146</v>
      </c>
      <c r="D30" s="694"/>
      <c r="E30" s="155">
        <v>15030</v>
      </c>
      <c r="F30" s="67">
        <v>66343</v>
      </c>
      <c r="G30" s="160">
        <f t="shared" si="4"/>
        <v>-51313</v>
      </c>
      <c r="H30" s="140">
        <f t="shared" si="3"/>
        <v>-77.349999999999994</v>
      </c>
      <c r="I30" s="654" t="s">
        <v>544</v>
      </c>
      <c r="J30" s="655"/>
    </row>
    <row r="31" spans="1:10" ht="27.75" customHeight="1" x14ac:dyDescent="0.15">
      <c r="A31" s="689"/>
      <c r="B31" s="57"/>
      <c r="C31" s="699" t="s">
        <v>521</v>
      </c>
      <c r="D31" s="780"/>
      <c r="E31" s="152">
        <v>846524</v>
      </c>
      <c r="F31" s="132">
        <v>919779</v>
      </c>
      <c r="G31" s="164">
        <f t="shared" si="4"/>
        <v>-73255</v>
      </c>
      <c r="H31" s="140">
        <f t="shared" si="3"/>
        <v>-7.96</v>
      </c>
      <c r="I31" s="781" t="s">
        <v>544</v>
      </c>
      <c r="J31" s="782"/>
    </row>
    <row r="32" spans="1:10" ht="27.75" customHeight="1" x14ac:dyDescent="0.15">
      <c r="A32" s="689"/>
      <c r="B32" s="57"/>
      <c r="C32" s="746" t="s">
        <v>368</v>
      </c>
      <c r="D32" s="747"/>
      <c r="E32" s="152">
        <v>374322</v>
      </c>
      <c r="F32" s="132">
        <v>401795</v>
      </c>
      <c r="G32" s="164">
        <f t="shared" si="4"/>
        <v>-27473</v>
      </c>
      <c r="H32" s="141">
        <f t="shared" si="3"/>
        <v>-6.84</v>
      </c>
      <c r="I32" s="742" t="s">
        <v>544</v>
      </c>
      <c r="J32" s="743"/>
    </row>
    <row r="33" spans="1:10" ht="27.75" customHeight="1" x14ac:dyDescent="0.15">
      <c r="A33" s="689"/>
      <c r="B33" s="750" t="s">
        <v>369</v>
      </c>
      <c r="C33" s="751"/>
      <c r="D33" s="752"/>
      <c r="E33" s="148">
        <v>81458</v>
      </c>
      <c r="F33" s="55">
        <v>194657</v>
      </c>
      <c r="G33" s="163">
        <f t="shared" si="4"/>
        <v>-113199</v>
      </c>
      <c r="H33" s="142">
        <f t="shared" si="3"/>
        <v>-58.15</v>
      </c>
      <c r="I33" s="656" t="s">
        <v>370</v>
      </c>
      <c r="J33" s="657"/>
    </row>
    <row r="34" spans="1:10" ht="27.75" customHeight="1" x14ac:dyDescent="0.15">
      <c r="A34" s="689"/>
      <c r="B34" s="750" t="s">
        <v>522</v>
      </c>
      <c r="C34" s="783"/>
      <c r="D34" s="784"/>
      <c r="E34" s="154">
        <v>44416</v>
      </c>
      <c r="F34" s="64">
        <v>39313</v>
      </c>
      <c r="G34" s="162">
        <f t="shared" si="4"/>
        <v>5103</v>
      </c>
      <c r="H34" s="139">
        <f t="shared" si="3"/>
        <v>12.98</v>
      </c>
      <c r="I34" s="667" t="s">
        <v>536</v>
      </c>
      <c r="J34" s="668"/>
    </row>
    <row r="35" spans="1:10" ht="16.5" customHeight="1" x14ac:dyDescent="0.15">
      <c r="A35" s="689"/>
      <c r="B35" s="685" t="s">
        <v>246</v>
      </c>
      <c r="C35" s="708"/>
      <c r="D35" s="686"/>
      <c r="E35" s="154">
        <f>SUM(E36:E40)</f>
        <v>260581</v>
      </c>
      <c r="F35" s="64">
        <f>SUM(F36:F40)</f>
        <v>51891</v>
      </c>
      <c r="G35" s="162">
        <f t="shared" si="4"/>
        <v>208690</v>
      </c>
      <c r="H35" s="139">
        <f t="shared" si="3"/>
        <v>402.17</v>
      </c>
      <c r="I35" s="117"/>
      <c r="J35" s="118"/>
    </row>
    <row r="36" spans="1:10" ht="27.75" customHeight="1" x14ac:dyDescent="0.15">
      <c r="A36" s="689"/>
      <c r="B36" s="52"/>
      <c r="C36" s="699" t="s">
        <v>371</v>
      </c>
      <c r="D36" s="700"/>
      <c r="E36" s="155">
        <v>51962</v>
      </c>
      <c r="F36" s="67">
        <v>51890</v>
      </c>
      <c r="G36" s="160">
        <f t="shared" si="4"/>
        <v>72</v>
      </c>
      <c r="H36" s="140">
        <f t="shared" si="3"/>
        <v>0.14000000000000001</v>
      </c>
      <c r="I36" s="669" t="s">
        <v>372</v>
      </c>
      <c r="J36" s="670"/>
    </row>
    <row r="37" spans="1:10" ht="27.75" customHeight="1" x14ac:dyDescent="0.15">
      <c r="A37" s="689"/>
      <c r="B37" s="52"/>
      <c r="C37" s="797" t="s">
        <v>602</v>
      </c>
      <c r="D37" s="798"/>
      <c r="E37" s="152">
        <v>193755</v>
      </c>
      <c r="F37" s="132">
        <v>0</v>
      </c>
      <c r="G37" s="164">
        <f t="shared" si="4"/>
        <v>193755</v>
      </c>
      <c r="H37" s="176" t="s">
        <v>605</v>
      </c>
      <c r="I37" s="183"/>
      <c r="J37" s="184"/>
    </row>
    <row r="38" spans="1:10" ht="16.5" customHeight="1" x14ac:dyDescent="0.15">
      <c r="A38" s="689"/>
      <c r="B38" s="52"/>
      <c r="C38" s="795" t="s">
        <v>247</v>
      </c>
      <c r="D38" s="796"/>
      <c r="E38" s="152">
        <v>1</v>
      </c>
      <c r="F38" s="132">
        <v>1</v>
      </c>
      <c r="G38" s="164">
        <f t="shared" si="4"/>
        <v>0</v>
      </c>
      <c r="H38" s="169">
        <f t="shared" si="3"/>
        <v>0</v>
      </c>
      <c r="I38" s="658"/>
      <c r="J38" s="659"/>
    </row>
    <row r="39" spans="1:10" ht="27.75" customHeight="1" x14ac:dyDescent="0.15">
      <c r="A39" s="689"/>
      <c r="B39" s="52"/>
      <c r="C39" s="699" t="s">
        <v>603</v>
      </c>
      <c r="D39" s="700"/>
      <c r="E39" s="155">
        <v>8263</v>
      </c>
      <c r="F39" s="67">
        <v>0</v>
      </c>
      <c r="G39" s="160">
        <f t="shared" si="4"/>
        <v>8263</v>
      </c>
      <c r="H39" s="151" t="s">
        <v>605</v>
      </c>
      <c r="I39" s="799" t="s">
        <v>618</v>
      </c>
      <c r="J39" s="800"/>
    </row>
    <row r="40" spans="1:10" ht="16.5" customHeight="1" x14ac:dyDescent="0.15">
      <c r="A40" s="689"/>
      <c r="B40" s="52"/>
      <c r="C40" s="191" t="s">
        <v>604</v>
      </c>
      <c r="D40" s="188"/>
      <c r="E40" s="156">
        <v>6600</v>
      </c>
      <c r="F40" s="189">
        <v>0</v>
      </c>
      <c r="G40" s="190">
        <f t="shared" si="4"/>
        <v>6600</v>
      </c>
      <c r="H40" s="192" t="s">
        <v>605</v>
      </c>
      <c r="I40" s="185"/>
      <c r="J40" s="186"/>
    </row>
    <row r="41" spans="1:10" ht="16.5" customHeight="1" x14ac:dyDescent="0.15">
      <c r="A41" s="690"/>
      <c r="B41" s="678" t="s">
        <v>140</v>
      </c>
      <c r="C41" s="679"/>
      <c r="D41" s="680"/>
      <c r="E41" s="148">
        <f>E28+E33+E34+E35</f>
        <v>4921448</v>
      </c>
      <c r="F41" s="55">
        <f>F28+F33+F34+F35</f>
        <v>5063928</v>
      </c>
      <c r="G41" s="163">
        <f t="shared" si="4"/>
        <v>-142480</v>
      </c>
      <c r="H41" s="142">
        <f t="shared" si="3"/>
        <v>-2.81</v>
      </c>
      <c r="I41" s="104"/>
      <c r="J41" s="105"/>
    </row>
    <row r="42" spans="1:10" ht="16.5" customHeight="1" x14ac:dyDescent="0.15">
      <c r="A42" s="43" t="s">
        <v>373</v>
      </c>
      <c r="B42" s="56"/>
      <c r="C42" s="56"/>
      <c r="D42" s="44"/>
      <c r="E42" s="154">
        <f>SUM(E43:E44)</f>
        <v>639594</v>
      </c>
      <c r="F42" s="64">
        <f>SUM(F43:F44)</f>
        <v>711793</v>
      </c>
      <c r="G42" s="162">
        <f t="shared" si="4"/>
        <v>-72199</v>
      </c>
      <c r="H42" s="139">
        <f t="shared" si="3"/>
        <v>-10.14</v>
      </c>
      <c r="I42" s="126"/>
      <c r="J42" s="127"/>
    </row>
    <row r="43" spans="1:10" ht="16.5" customHeight="1" x14ac:dyDescent="0.15">
      <c r="A43" s="57"/>
      <c r="B43" s="693" t="s">
        <v>374</v>
      </c>
      <c r="C43" s="694"/>
      <c r="D43" s="694"/>
      <c r="E43" s="155">
        <v>635889</v>
      </c>
      <c r="F43" s="67">
        <v>709914</v>
      </c>
      <c r="G43" s="160">
        <f t="shared" si="4"/>
        <v>-74025</v>
      </c>
      <c r="H43" s="140">
        <f t="shared" si="3"/>
        <v>-10.43</v>
      </c>
      <c r="I43" s="654" t="s">
        <v>375</v>
      </c>
      <c r="J43" s="655"/>
    </row>
    <row r="44" spans="1:10" ht="16.5" customHeight="1" x14ac:dyDescent="0.15">
      <c r="A44" s="62"/>
      <c r="B44" s="695" t="s">
        <v>137</v>
      </c>
      <c r="C44" s="696"/>
      <c r="D44" s="696"/>
      <c r="E44" s="153">
        <v>3705</v>
      </c>
      <c r="F44" s="70">
        <v>1879</v>
      </c>
      <c r="G44" s="161">
        <f t="shared" si="4"/>
        <v>1826</v>
      </c>
      <c r="H44" s="141">
        <f t="shared" si="3"/>
        <v>97.18</v>
      </c>
      <c r="I44" s="644"/>
      <c r="J44" s="645"/>
    </row>
    <row r="45" spans="1:10" ht="27" customHeight="1" x14ac:dyDescent="0.15">
      <c r="A45" s="785" t="s">
        <v>523</v>
      </c>
      <c r="B45" s="786"/>
      <c r="C45" s="786"/>
      <c r="D45" s="787"/>
      <c r="E45" s="171">
        <v>3834518</v>
      </c>
      <c r="F45" s="172">
        <v>3596939</v>
      </c>
      <c r="G45" s="173">
        <f t="shared" si="4"/>
        <v>237579</v>
      </c>
      <c r="H45" s="175">
        <f t="shared" si="3"/>
        <v>6.61</v>
      </c>
      <c r="I45" s="667" t="s">
        <v>537</v>
      </c>
      <c r="J45" s="668"/>
    </row>
    <row r="46" spans="1:10" ht="16.5" customHeight="1" x14ac:dyDescent="0.15">
      <c r="A46" s="43" t="s">
        <v>376</v>
      </c>
      <c r="B46" s="56"/>
      <c r="C46" s="56"/>
      <c r="D46" s="44"/>
      <c r="E46" s="154">
        <f>SUM(E47:E50)</f>
        <v>976718</v>
      </c>
      <c r="F46" s="64">
        <f>SUM(F47:F50)</f>
        <v>1106266</v>
      </c>
      <c r="G46" s="162">
        <f t="shared" si="4"/>
        <v>-129548</v>
      </c>
      <c r="H46" s="139">
        <f>ROUNDDOWN(G46/F46*100,2)</f>
        <v>-11.71</v>
      </c>
      <c r="I46" s="126"/>
      <c r="J46" s="127"/>
    </row>
    <row r="47" spans="1:10" ht="27" customHeight="1" x14ac:dyDescent="0.15">
      <c r="A47" s="57"/>
      <c r="B47" s="699" t="s">
        <v>369</v>
      </c>
      <c r="C47" s="709"/>
      <c r="D47" s="700"/>
      <c r="E47" s="155">
        <v>81458</v>
      </c>
      <c r="F47" s="67">
        <v>194657</v>
      </c>
      <c r="G47" s="160">
        <f t="shared" si="4"/>
        <v>-113199</v>
      </c>
      <c r="H47" s="140">
        <f t="shared" ref="H47:H68" si="5">ROUND(G47/F47*100,2)</f>
        <v>-58.15</v>
      </c>
      <c r="I47" s="762" t="s">
        <v>370</v>
      </c>
      <c r="J47" s="763"/>
    </row>
    <row r="48" spans="1:10" ht="27" customHeight="1" x14ac:dyDescent="0.15">
      <c r="A48" s="57"/>
      <c r="B48" s="699" t="s">
        <v>522</v>
      </c>
      <c r="C48" s="709"/>
      <c r="D48" s="700"/>
      <c r="E48" s="152">
        <v>44416</v>
      </c>
      <c r="F48" s="132">
        <v>39313</v>
      </c>
      <c r="G48" s="164">
        <f t="shared" si="4"/>
        <v>5103</v>
      </c>
      <c r="H48" s="167">
        <f t="shared" si="5"/>
        <v>12.98</v>
      </c>
      <c r="I48" s="667" t="s">
        <v>536</v>
      </c>
      <c r="J48" s="668"/>
    </row>
    <row r="49" spans="1:10" ht="16.5" customHeight="1" x14ac:dyDescent="0.15">
      <c r="A49" s="57"/>
      <c r="B49" s="748" t="s">
        <v>378</v>
      </c>
      <c r="C49" s="749"/>
      <c r="D49" s="749"/>
      <c r="E49" s="152">
        <v>62177</v>
      </c>
      <c r="F49" s="132">
        <v>50554</v>
      </c>
      <c r="G49" s="164">
        <f t="shared" si="4"/>
        <v>11623</v>
      </c>
      <c r="H49" s="140">
        <f t="shared" si="5"/>
        <v>22.99</v>
      </c>
      <c r="I49" s="742" t="s">
        <v>379</v>
      </c>
      <c r="J49" s="743"/>
    </row>
    <row r="50" spans="1:10" ht="16.5" customHeight="1" x14ac:dyDescent="0.15">
      <c r="A50" s="62"/>
      <c r="B50" s="695" t="s">
        <v>439</v>
      </c>
      <c r="C50" s="696"/>
      <c r="D50" s="696"/>
      <c r="E50" s="153">
        <v>788667</v>
      </c>
      <c r="F50" s="70">
        <v>821742</v>
      </c>
      <c r="G50" s="161">
        <f t="shared" si="4"/>
        <v>-33075</v>
      </c>
      <c r="H50" s="141">
        <f t="shared" si="5"/>
        <v>-4.0199999999999996</v>
      </c>
      <c r="I50" s="644" t="s">
        <v>439</v>
      </c>
      <c r="J50" s="645"/>
    </row>
    <row r="51" spans="1:10" ht="23.25" customHeight="1" x14ac:dyDescent="0.15">
      <c r="A51" s="43" t="s">
        <v>496</v>
      </c>
      <c r="B51" s="56"/>
      <c r="C51" s="56"/>
      <c r="D51" s="44"/>
      <c r="E51" s="154">
        <f>SUM(E52:E53)</f>
        <v>2072110</v>
      </c>
      <c r="F51" s="64">
        <f>SUM(F52:F53)</f>
        <v>3374489</v>
      </c>
      <c r="G51" s="162">
        <f>SUM(G52:G53)</f>
        <v>-1302379</v>
      </c>
      <c r="H51" s="139">
        <f t="shared" si="5"/>
        <v>-38.590000000000003</v>
      </c>
      <c r="I51" s="753" t="s">
        <v>490</v>
      </c>
      <c r="J51" s="757"/>
    </row>
    <row r="52" spans="1:10" ht="16.5" customHeight="1" x14ac:dyDescent="0.15">
      <c r="A52" s="52"/>
      <c r="B52" s="788" t="s">
        <v>498</v>
      </c>
      <c r="C52" s="789"/>
      <c r="D52" s="790"/>
      <c r="E52" s="155">
        <v>309133</v>
      </c>
      <c r="F52" s="67">
        <v>781345</v>
      </c>
      <c r="G52" s="160">
        <f t="shared" ref="G52:G82" si="6">E52-F52</f>
        <v>-472212</v>
      </c>
      <c r="H52" s="140">
        <f t="shared" si="5"/>
        <v>-60.44</v>
      </c>
      <c r="I52" s="758"/>
      <c r="J52" s="759"/>
    </row>
    <row r="53" spans="1:10" ht="16.5" customHeight="1" x14ac:dyDescent="0.15">
      <c r="A53" s="53"/>
      <c r="B53" s="150" t="s">
        <v>499</v>
      </c>
      <c r="C53" s="149"/>
      <c r="D53" s="75"/>
      <c r="E53" s="156">
        <v>1762977</v>
      </c>
      <c r="F53" s="67">
        <v>2593144</v>
      </c>
      <c r="G53" s="160">
        <f t="shared" si="6"/>
        <v>-830167</v>
      </c>
      <c r="H53" s="140">
        <f t="shared" si="5"/>
        <v>-32.01</v>
      </c>
      <c r="I53" s="760"/>
      <c r="J53" s="761"/>
    </row>
    <row r="54" spans="1:10" ht="16.5" customHeight="1" x14ac:dyDescent="0.15">
      <c r="A54" s="51" t="s">
        <v>149</v>
      </c>
      <c r="B54" s="49"/>
      <c r="C54" s="49"/>
      <c r="D54" s="50"/>
      <c r="E54" s="148">
        <v>8</v>
      </c>
      <c r="F54" s="55">
        <v>56</v>
      </c>
      <c r="G54" s="163">
        <f t="shared" si="6"/>
        <v>-48</v>
      </c>
      <c r="H54" s="142">
        <f t="shared" si="5"/>
        <v>-85.71</v>
      </c>
      <c r="I54" s="652" t="s">
        <v>382</v>
      </c>
      <c r="J54" s="653"/>
    </row>
    <row r="55" spans="1:10" ht="16.5" customHeight="1" x14ac:dyDescent="0.15">
      <c r="A55" s="688" t="s">
        <v>150</v>
      </c>
      <c r="B55" s="48" t="s">
        <v>500</v>
      </c>
      <c r="C55" s="48"/>
      <c r="D55" s="48"/>
      <c r="E55" s="154">
        <f>SUM(E56:E57)</f>
        <v>223395</v>
      </c>
      <c r="F55" s="64">
        <f>SUM(F56:F57)</f>
        <v>248314</v>
      </c>
      <c r="G55" s="162">
        <f t="shared" si="6"/>
        <v>-24919</v>
      </c>
      <c r="H55" s="139">
        <f t="shared" si="5"/>
        <v>-10.039999999999999</v>
      </c>
      <c r="I55" s="646" t="s">
        <v>383</v>
      </c>
      <c r="J55" s="647"/>
    </row>
    <row r="56" spans="1:10" ht="16.5" customHeight="1" x14ac:dyDescent="0.15">
      <c r="A56" s="689"/>
      <c r="B56" s="57"/>
      <c r="C56" s="72" t="s">
        <v>136</v>
      </c>
      <c r="D56" s="73"/>
      <c r="E56" s="155">
        <v>201970</v>
      </c>
      <c r="F56" s="67">
        <v>226153</v>
      </c>
      <c r="G56" s="160">
        <f t="shared" si="6"/>
        <v>-24183</v>
      </c>
      <c r="H56" s="140">
        <f t="shared" si="5"/>
        <v>-10.69</v>
      </c>
      <c r="I56" s="648"/>
      <c r="J56" s="649"/>
    </row>
    <row r="57" spans="1:10" ht="16.5" customHeight="1" x14ac:dyDescent="0.15">
      <c r="A57" s="689"/>
      <c r="B57" s="62"/>
      <c r="C57" s="76" t="s">
        <v>137</v>
      </c>
      <c r="D57" s="77"/>
      <c r="E57" s="153">
        <v>21425</v>
      </c>
      <c r="F57" s="70">
        <v>22161</v>
      </c>
      <c r="G57" s="161">
        <f t="shared" si="6"/>
        <v>-736</v>
      </c>
      <c r="H57" s="141">
        <f t="shared" si="5"/>
        <v>-3.32</v>
      </c>
      <c r="I57" s="648"/>
      <c r="J57" s="649"/>
    </row>
    <row r="58" spans="1:10" ht="16.5" customHeight="1" x14ac:dyDescent="0.15">
      <c r="A58" s="689"/>
      <c r="B58" s="48" t="s">
        <v>501</v>
      </c>
      <c r="C58" s="48"/>
      <c r="D58" s="48"/>
      <c r="E58" s="154">
        <f>SUM(E59:E60)</f>
        <v>72078</v>
      </c>
      <c r="F58" s="64">
        <f>SUM(F59:F60)</f>
        <v>80265</v>
      </c>
      <c r="G58" s="162">
        <f t="shared" si="6"/>
        <v>-8187</v>
      </c>
      <c r="H58" s="139">
        <f t="shared" si="5"/>
        <v>-10.199999999999999</v>
      </c>
      <c r="I58" s="648"/>
      <c r="J58" s="649"/>
    </row>
    <row r="59" spans="1:10" ht="16.5" customHeight="1" x14ac:dyDescent="0.15">
      <c r="A59" s="689"/>
      <c r="B59" s="57"/>
      <c r="C59" s="72" t="s">
        <v>136</v>
      </c>
      <c r="D59" s="73"/>
      <c r="E59" s="155">
        <v>65737</v>
      </c>
      <c r="F59" s="67">
        <v>73746</v>
      </c>
      <c r="G59" s="160">
        <f t="shared" si="6"/>
        <v>-8009</v>
      </c>
      <c r="H59" s="140">
        <f t="shared" si="5"/>
        <v>-10.86</v>
      </c>
      <c r="I59" s="648"/>
      <c r="J59" s="649"/>
    </row>
    <row r="60" spans="1:10" ht="16.5" customHeight="1" x14ac:dyDescent="0.15">
      <c r="A60" s="689"/>
      <c r="B60" s="62"/>
      <c r="C60" s="76" t="s">
        <v>137</v>
      </c>
      <c r="D60" s="77"/>
      <c r="E60" s="153">
        <v>6341</v>
      </c>
      <c r="F60" s="70">
        <v>6519</v>
      </c>
      <c r="G60" s="161">
        <f t="shared" si="6"/>
        <v>-178</v>
      </c>
      <c r="H60" s="141">
        <f t="shared" si="5"/>
        <v>-2.73</v>
      </c>
      <c r="I60" s="650"/>
      <c r="J60" s="651"/>
    </row>
    <row r="61" spans="1:10" ht="27" customHeight="1" x14ac:dyDescent="0.15">
      <c r="A61" s="689"/>
      <c r="B61" s="47" t="s">
        <v>152</v>
      </c>
      <c r="C61" s="47"/>
      <c r="D61" s="47"/>
      <c r="E61" s="148">
        <v>287937</v>
      </c>
      <c r="F61" s="55">
        <v>328710</v>
      </c>
      <c r="G61" s="163">
        <f t="shared" si="6"/>
        <v>-40773</v>
      </c>
      <c r="H61" s="142">
        <f t="shared" si="5"/>
        <v>-12.4</v>
      </c>
      <c r="I61" s="667" t="s">
        <v>384</v>
      </c>
      <c r="J61" s="668"/>
    </row>
    <row r="62" spans="1:10" ht="27" customHeight="1" x14ac:dyDescent="0.15">
      <c r="A62" s="689"/>
      <c r="B62" s="47" t="s">
        <v>153</v>
      </c>
      <c r="C62" s="47"/>
      <c r="D62" s="47"/>
      <c r="E62" s="148">
        <v>88000</v>
      </c>
      <c r="F62" s="55">
        <v>89333</v>
      </c>
      <c r="G62" s="163">
        <f t="shared" si="6"/>
        <v>-1333</v>
      </c>
      <c r="H62" s="142">
        <f t="shared" si="5"/>
        <v>-1.49</v>
      </c>
      <c r="I62" s="656" t="s">
        <v>385</v>
      </c>
      <c r="J62" s="657"/>
    </row>
    <row r="63" spans="1:10" ht="27.75" customHeight="1" x14ac:dyDescent="0.15">
      <c r="A63" s="689"/>
      <c r="B63" s="47" t="s">
        <v>386</v>
      </c>
      <c r="C63" s="47"/>
      <c r="D63" s="47"/>
      <c r="E63" s="148">
        <v>237899</v>
      </c>
      <c r="F63" s="55">
        <v>236650</v>
      </c>
      <c r="G63" s="163">
        <f t="shared" si="6"/>
        <v>1249</v>
      </c>
      <c r="H63" s="142">
        <f t="shared" si="5"/>
        <v>0.53</v>
      </c>
      <c r="I63" s="656" t="s">
        <v>387</v>
      </c>
      <c r="J63" s="666"/>
    </row>
    <row r="64" spans="1:10" ht="15.75" customHeight="1" x14ac:dyDescent="0.15">
      <c r="A64" s="689"/>
      <c r="B64" s="48" t="s">
        <v>155</v>
      </c>
      <c r="C64" s="48"/>
      <c r="D64" s="48"/>
      <c r="E64" s="154">
        <v>2753730</v>
      </c>
      <c r="F64" s="64">
        <v>2642766</v>
      </c>
      <c r="G64" s="162">
        <f t="shared" si="6"/>
        <v>110964</v>
      </c>
      <c r="H64" s="139">
        <f t="shared" si="5"/>
        <v>4.2</v>
      </c>
      <c r="I64" s="660"/>
      <c r="J64" s="661"/>
    </row>
    <row r="65" spans="1:10" ht="16.5" hidden="1" customHeight="1" x14ac:dyDescent="0.15">
      <c r="A65" s="689"/>
      <c r="B65" s="57"/>
      <c r="C65" s="72" t="s">
        <v>136</v>
      </c>
      <c r="D65" s="73"/>
      <c r="E65" s="155">
        <v>2158879</v>
      </c>
      <c r="F65" s="67">
        <v>2628002</v>
      </c>
      <c r="G65" s="160">
        <f t="shared" si="6"/>
        <v>-469123</v>
      </c>
      <c r="H65" s="140">
        <f t="shared" si="5"/>
        <v>-17.850000000000001</v>
      </c>
      <c r="I65" s="662"/>
      <c r="J65" s="663"/>
    </row>
    <row r="66" spans="1:10" ht="16.5" hidden="1" customHeight="1" x14ac:dyDescent="0.15">
      <c r="A66" s="689"/>
      <c r="B66" s="62"/>
      <c r="C66" s="76" t="s">
        <v>137</v>
      </c>
      <c r="D66" s="77"/>
      <c r="E66" s="153">
        <v>18015</v>
      </c>
      <c r="F66" s="70">
        <v>53900</v>
      </c>
      <c r="G66" s="161">
        <f t="shared" si="6"/>
        <v>-35885</v>
      </c>
      <c r="H66" s="141">
        <f t="shared" si="5"/>
        <v>-66.58</v>
      </c>
      <c r="I66" s="664"/>
      <c r="J66" s="665"/>
    </row>
    <row r="67" spans="1:10" ht="16.5" customHeight="1" x14ac:dyDescent="0.15">
      <c r="A67" s="690"/>
      <c r="B67" s="678" t="s">
        <v>140</v>
      </c>
      <c r="C67" s="679"/>
      <c r="D67" s="680"/>
      <c r="E67" s="55">
        <f>E55+E58+E61+E62+E63+E64</f>
        <v>3663039</v>
      </c>
      <c r="F67" s="55">
        <f>F55+F58+F61+F62+F63+F64</f>
        <v>3626038</v>
      </c>
      <c r="G67" s="163">
        <f t="shared" si="6"/>
        <v>37001</v>
      </c>
      <c r="H67" s="142">
        <f t="shared" si="5"/>
        <v>1.02</v>
      </c>
      <c r="I67" s="104"/>
      <c r="J67" s="105"/>
    </row>
    <row r="68" spans="1:10" ht="16.5" customHeight="1" x14ac:dyDescent="0.15">
      <c r="A68" s="711" t="s">
        <v>156</v>
      </c>
      <c r="B68" s="687" t="s">
        <v>157</v>
      </c>
      <c r="C68" s="687"/>
      <c r="D68" s="687"/>
      <c r="E68" s="55">
        <v>1</v>
      </c>
      <c r="F68" s="55">
        <v>1</v>
      </c>
      <c r="G68" s="163">
        <f t="shared" si="6"/>
        <v>0</v>
      </c>
      <c r="H68" s="142">
        <f t="shared" si="5"/>
        <v>0</v>
      </c>
      <c r="I68" s="660" t="s">
        <v>388</v>
      </c>
      <c r="J68" s="661"/>
    </row>
    <row r="69" spans="1:10" ht="16.5" customHeight="1" x14ac:dyDescent="0.15">
      <c r="A69" s="712"/>
      <c r="B69" s="687" t="s">
        <v>158</v>
      </c>
      <c r="C69" s="687"/>
      <c r="D69" s="687"/>
      <c r="E69" s="55">
        <v>0</v>
      </c>
      <c r="F69" s="55">
        <v>0</v>
      </c>
      <c r="G69" s="163">
        <f t="shared" si="6"/>
        <v>0</v>
      </c>
      <c r="H69" s="63" t="s">
        <v>377</v>
      </c>
      <c r="I69" s="662"/>
      <c r="J69" s="663"/>
    </row>
    <row r="70" spans="1:10" ht="16.5" customHeight="1" x14ac:dyDescent="0.15">
      <c r="A70" s="713"/>
      <c r="B70" s="682" t="s">
        <v>140</v>
      </c>
      <c r="C70" s="682"/>
      <c r="D70" s="682"/>
      <c r="E70" s="55">
        <f>SUM(E68:E69)</f>
        <v>1</v>
      </c>
      <c r="F70" s="55">
        <f>SUM(F68:F69)</f>
        <v>1</v>
      </c>
      <c r="G70" s="163">
        <f t="shared" si="6"/>
        <v>0</v>
      </c>
      <c r="H70" s="142">
        <f t="shared" ref="H70:H81" si="7">ROUND(G70/F70*100,2)</f>
        <v>0</v>
      </c>
      <c r="I70" s="664"/>
      <c r="J70" s="665"/>
    </row>
    <row r="71" spans="1:10" ht="16.5" customHeight="1" x14ac:dyDescent="0.15">
      <c r="A71" s="688" t="s">
        <v>159</v>
      </c>
      <c r="B71" s="687" t="s">
        <v>160</v>
      </c>
      <c r="C71" s="687"/>
      <c r="D71" s="687"/>
      <c r="E71" s="55">
        <v>25000</v>
      </c>
      <c r="F71" s="55">
        <v>25000</v>
      </c>
      <c r="G71" s="163">
        <f t="shared" si="6"/>
        <v>0</v>
      </c>
      <c r="H71" s="142">
        <f t="shared" si="7"/>
        <v>0</v>
      </c>
      <c r="I71" s="104" t="s">
        <v>389</v>
      </c>
      <c r="J71" s="105"/>
    </row>
    <row r="72" spans="1:10" ht="16.5" customHeight="1" x14ac:dyDescent="0.15">
      <c r="A72" s="689"/>
      <c r="B72" s="687" t="s">
        <v>161</v>
      </c>
      <c r="C72" s="687"/>
      <c r="D72" s="687"/>
      <c r="E72" s="55">
        <v>320</v>
      </c>
      <c r="F72" s="55">
        <v>380</v>
      </c>
      <c r="G72" s="163">
        <f t="shared" si="6"/>
        <v>-60</v>
      </c>
      <c r="H72" s="142">
        <f t="shared" si="7"/>
        <v>-15.79</v>
      </c>
      <c r="I72" s="104" t="s">
        <v>390</v>
      </c>
      <c r="J72" s="105"/>
    </row>
    <row r="73" spans="1:10" ht="16.5" customHeight="1" x14ac:dyDescent="0.15">
      <c r="A73" s="689"/>
      <c r="B73" s="61" t="s">
        <v>162</v>
      </c>
      <c r="C73" s="82"/>
      <c r="D73" s="79"/>
      <c r="E73" s="64">
        <f>SUM(E74:E77)</f>
        <v>11002</v>
      </c>
      <c r="F73" s="64">
        <f>SUM(F74:F77)</f>
        <v>11002</v>
      </c>
      <c r="G73" s="162">
        <f t="shared" si="6"/>
        <v>0</v>
      </c>
      <c r="H73" s="139">
        <f t="shared" si="7"/>
        <v>0</v>
      </c>
      <c r="I73" s="128"/>
      <c r="J73" s="129"/>
    </row>
    <row r="74" spans="1:10" ht="16.5" customHeight="1" x14ac:dyDescent="0.15">
      <c r="A74" s="689"/>
      <c r="B74" s="78"/>
      <c r="C74" s="80" t="s">
        <v>248</v>
      </c>
      <c r="D74" s="81"/>
      <c r="E74" s="67">
        <v>1</v>
      </c>
      <c r="F74" s="67">
        <v>1</v>
      </c>
      <c r="G74" s="160">
        <f t="shared" si="6"/>
        <v>0</v>
      </c>
      <c r="H74" s="140">
        <f t="shared" si="7"/>
        <v>0</v>
      </c>
      <c r="I74" s="654"/>
      <c r="J74" s="655"/>
    </row>
    <row r="75" spans="1:10" ht="16.5" customHeight="1" x14ac:dyDescent="0.15">
      <c r="A75" s="689"/>
      <c r="B75" s="78"/>
      <c r="C75" s="80" t="s">
        <v>249</v>
      </c>
      <c r="D75" s="81"/>
      <c r="E75" s="67">
        <v>1000</v>
      </c>
      <c r="F75" s="67">
        <v>1000</v>
      </c>
      <c r="G75" s="160">
        <f t="shared" si="6"/>
        <v>0</v>
      </c>
      <c r="H75" s="140">
        <f t="shared" si="7"/>
        <v>0</v>
      </c>
      <c r="I75" s="654" t="s">
        <v>391</v>
      </c>
      <c r="J75" s="655"/>
    </row>
    <row r="76" spans="1:10" ht="16.5" customHeight="1" x14ac:dyDescent="0.15">
      <c r="A76" s="689"/>
      <c r="B76" s="78"/>
      <c r="C76" s="80" t="s">
        <v>250</v>
      </c>
      <c r="D76" s="81"/>
      <c r="E76" s="67">
        <v>10000</v>
      </c>
      <c r="F76" s="67">
        <v>10000</v>
      </c>
      <c r="G76" s="160">
        <f t="shared" si="6"/>
        <v>0</v>
      </c>
      <c r="H76" s="140">
        <f t="shared" si="7"/>
        <v>0</v>
      </c>
      <c r="I76" s="654" t="s">
        <v>392</v>
      </c>
      <c r="J76" s="655"/>
    </row>
    <row r="77" spans="1:10" ht="16.5" customHeight="1" x14ac:dyDescent="0.15">
      <c r="A77" s="689"/>
      <c r="C77" s="74" t="s">
        <v>162</v>
      </c>
      <c r="D77" s="75"/>
      <c r="E77" s="70">
        <v>1</v>
      </c>
      <c r="F77" s="70">
        <v>1</v>
      </c>
      <c r="G77" s="161">
        <f t="shared" si="6"/>
        <v>0</v>
      </c>
      <c r="H77" s="141">
        <f t="shared" si="7"/>
        <v>0</v>
      </c>
      <c r="I77" s="644"/>
      <c r="J77" s="645"/>
    </row>
    <row r="78" spans="1:10" ht="16.5" customHeight="1" x14ac:dyDescent="0.15">
      <c r="A78" s="690"/>
      <c r="B78" s="682" t="s">
        <v>140</v>
      </c>
      <c r="C78" s="682"/>
      <c r="D78" s="682"/>
      <c r="E78" s="55">
        <f>E71+E72+E73</f>
        <v>36322</v>
      </c>
      <c r="F78" s="55">
        <f>F71+F72+F73</f>
        <v>36382</v>
      </c>
      <c r="G78" s="163">
        <f t="shared" si="6"/>
        <v>-60</v>
      </c>
      <c r="H78" s="142">
        <f t="shared" si="7"/>
        <v>-0.16</v>
      </c>
      <c r="I78" s="104"/>
      <c r="J78" s="105"/>
    </row>
    <row r="79" spans="1:10" ht="16.5" customHeight="1" x14ac:dyDescent="0.15">
      <c r="A79" s="688" t="s">
        <v>251</v>
      </c>
      <c r="B79" s="701" t="s">
        <v>252</v>
      </c>
      <c r="C79" s="701"/>
      <c r="D79" s="701"/>
      <c r="E79" s="148">
        <v>19112325</v>
      </c>
      <c r="F79" s="148">
        <v>20854141</v>
      </c>
      <c r="G79" s="137">
        <f t="shared" si="6"/>
        <v>-1741816</v>
      </c>
      <c r="H79" s="142">
        <f t="shared" si="7"/>
        <v>-8.35</v>
      </c>
      <c r="I79" s="104"/>
      <c r="J79" s="105"/>
    </row>
    <row r="80" spans="1:10" ht="16.5" customHeight="1" x14ac:dyDescent="0.15">
      <c r="A80" s="689"/>
      <c r="B80" s="701" t="s">
        <v>253</v>
      </c>
      <c r="C80" s="701"/>
      <c r="D80" s="701"/>
      <c r="E80" s="148">
        <v>719853</v>
      </c>
      <c r="F80" s="55">
        <v>670153</v>
      </c>
      <c r="G80" s="137">
        <f t="shared" si="6"/>
        <v>49700</v>
      </c>
      <c r="H80" s="142">
        <f t="shared" si="7"/>
        <v>7.42</v>
      </c>
      <c r="I80" s="104"/>
      <c r="J80" s="105"/>
    </row>
    <row r="81" spans="1:10" ht="16.5" customHeight="1" x14ac:dyDescent="0.15">
      <c r="A81" s="689"/>
      <c r="B81" s="701" t="s">
        <v>254</v>
      </c>
      <c r="C81" s="701"/>
      <c r="D81" s="701"/>
      <c r="E81" s="148">
        <v>1100948</v>
      </c>
      <c r="F81" s="55">
        <v>1037806</v>
      </c>
      <c r="G81" s="137">
        <f t="shared" si="6"/>
        <v>63142</v>
      </c>
      <c r="H81" s="142">
        <f t="shared" si="7"/>
        <v>6.08</v>
      </c>
      <c r="I81" s="104"/>
      <c r="J81" s="105"/>
    </row>
    <row r="82" spans="1:10" ht="16.5" customHeight="1" x14ac:dyDescent="0.15">
      <c r="A82" s="710"/>
      <c r="B82" s="714" t="s">
        <v>255</v>
      </c>
      <c r="C82" s="715"/>
      <c r="D82" s="716"/>
      <c r="E82" s="55">
        <f>SUM(E79:E81)</f>
        <v>20933126</v>
      </c>
      <c r="F82" s="55">
        <f>SUM(F79:F81)</f>
        <v>22562100</v>
      </c>
      <c r="G82" s="137">
        <f t="shared" si="6"/>
        <v>-1628974</v>
      </c>
      <c r="H82" s="142">
        <f>ROUNDDOWN(G82/F82*100,2)</f>
        <v>-7.21</v>
      </c>
      <c r="I82" s="104"/>
      <c r="J82" s="105"/>
    </row>
  </sheetData>
  <mergeCells count="82">
    <mergeCell ref="I76:J76"/>
    <mergeCell ref="I77:J77"/>
    <mergeCell ref="B78:D78"/>
    <mergeCell ref="I68:J70"/>
    <mergeCell ref="B71:D71"/>
    <mergeCell ref="B72:D72"/>
    <mergeCell ref="I74:J74"/>
    <mergeCell ref="I75:J75"/>
    <mergeCell ref="A68:A70"/>
    <mergeCell ref="B68:D68"/>
    <mergeCell ref="B69:D69"/>
    <mergeCell ref="B70:D70"/>
    <mergeCell ref="A71:A78"/>
    <mergeCell ref="A79:A82"/>
    <mergeCell ref="B79:D79"/>
    <mergeCell ref="B80:D80"/>
    <mergeCell ref="B81:D81"/>
    <mergeCell ref="B82:D82"/>
    <mergeCell ref="I54:J54"/>
    <mergeCell ref="A55:A67"/>
    <mergeCell ref="I55:J60"/>
    <mergeCell ref="I61:J61"/>
    <mergeCell ref="I62:J62"/>
    <mergeCell ref="I63:J63"/>
    <mergeCell ref="I64:J66"/>
    <mergeCell ref="B67:D67"/>
    <mergeCell ref="B49:D49"/>
    <mergeCell ref="I49:J49"/>
    <mergeCell ref="B50:D50"/>
    <mergeCell ref="I50:J50"/>
    <mergeCell ref="I51:J53"/>
    <mergeCell ref="B52:D52"/>
    <mergeCell ref="A45:D45"/>
    <mergeCell ref="I45:J45"/>
    <mergeCell ref="B47:D47"/>
    <mergeCell ref="I47:J47"/>
    <mergeCell ref="B48:D48"/>
    <mergeCell ref="I48:J48"/>
    <mergeCell ref="B41:D41"/>
    <mergeCell ref="C37:D37"/>
    <mergeCell ref="C39:D39"/>
    <mergeCell ref="I39:J39"/>
    <mergeCell ref="B43:D43"/>
    <mergeCell ref="I43:J44"/>
    <mergeCell ref="B44:D44"/>
    <mergeCell ref="C30:D30"/>
    <mergeCell ref="I30:J30"/>
    <mergeCell ref="A28:A41"/>
    <mergeCell ref="C31:D31"/>
    <mergeCell ref="I31:J31"/>
    <mergeCell ref="C32:D32"/>
    <mergeCell ref="I32:J32"/>
    <mergeCell ref="B33:D33"/>
    <mergeCell ref="I33:J33"/>
    <mergeCell ref="B34:D34"/>
    <mergeCell ref="I34:J34"/>
    <mergeCell ref="B35:D35"/>
    <mergeCell ref="C36:D36"/>
    <mergeCell ref="I36:J36"/>
    <mergeCell ref="C38:D38"/>
    <mergeCell ref="I38:J38"/>
    <mergeCell ref="A26:D26"/>
    <mergeCell ref="A27:D27"/>
    <mergeCell ref="B28:D28"/>
    <mergeCell ref="C29:D29"/>
    <mergeCell ref="I29:J29"/>
    <mergeCell ref="A7:A25"/>
    <mergeCell ref="B7:B15"/>
    <mergeCell ref="C7:D7"/>
    <mergeCell ref="C11:D11"/>
    <mergeCell ref="C15:D15"/>
    <mergeCell ref="B16:B24"/>
    <mergeCell ref="C16:D16"/>
    <mergeCell ref="C20:D20"/>
    <mergeCell ref="C24:D24"/>
    <mergeCell ref="B25:D25"/>
    <mergeCell ref="A2:J2"/>
    <mergeCell ref="A5:D6"/>
    <mergeCell ref="E5:E6"/>
    <mergeCell ref="F5:F6"/>
    <mergeCell ref="G5:H5"/>
    <mergeCell ref="I5:J6"/>
  </mergeCells>
  <phoneticPr fontId="2"/>
  <dataValidations count="2">
    <dataValidation imeMode="hiragana" allowBlank="1" showInputMessage="1" showErrorMessage="1" sqref="I67:I68 J41 I46:I48 J4 J35 J67 I61:I64 I51 I71:J72 I4:I42 I78:J65536 I74:I77 I54 J7:J28"/>
    <dataValidation imeMode="off" allowBlank="1" showInputMessage="1" showErrorMessage="1" sqref="E7:H82"/>
  </dataValidations>
  <printOptions horizontalCentered="1"/>
  <pageMargins left="0.39370078740157483" right="0.19685039370078741" top="0.78740157480314965" bottom="0.59055118110236227" header="0.51181102362204722" footer="0.51181102362204722"/>
  <pageSetup paperSize="9" scale="77" orientation="portrait" verticalDpi="0" r:id="rId1"/>
  <headerFooter alignWithMargins="0"/>
  <rowBreaks count="1" manualBreakCount="1">
    <brk id="4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IV65536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2.625" style="41" customWidth="1"/>
    <col min="10" max="16384" width="9" style="40"/>
  </cols>
  <sheetData>
    <row r="1" spans="1:9" ht="15" customHeight="1" x14ac:dyDescent="0.15">
      <c r="A1" s="40" t="s">
        <v>256</v>
      </c>
      <c r="D1" s="157"/>
      <c r="I1" s="131" t="s">
        <v>363</v>
      </c>
    </row>
    <row r="2" spans="1:9" ht="15" customHeight="1" x14ac:dyDescent="0.15">
      <c r="A2" s="674" t="s">
        <v>0</v>
      </c>
      <c r="B2" s="620"/>
      <c r="C2" s="559"/>
      <c r="D2" s="778" t="s">
        <v>364</v>
      </c>
      <c r="E2" s="722" t="s">
        <v>365</v>
      </c>
      <c r="F2" s="776" t="s">
        <v>473</v>
      </c>
      <c r="G2" s="777"/>
      <c r="H2" s="674" t="s">
        <v>19</v>
      </c>
      <c r="I2" s="719"/>
    </row>
    <row r="3" spans="1:9" ht="21" customHeight="1" x14ac:dyDescent="0.15">
      <c r="A3" s="560"/>
      <c r="B3" s="621"/>
      <c r="C3" s="561"/>
      <c r="D3" s="779"/>
      <c r="E3" s="723"/>
      <c r="F3" s="130" t="s">
        <v>366</v>
      </c>
      <c r="G3" s="130" t="s">
        <v>432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148">
        <v>175874</v>
      </c>
      <c r="E4" s="55">
        <v>199565</v>
      </c>
      <c r="F4" s="137">
        <f t="shared" ref="F4:F54" si="0">D4-E4</f>
        <v>-23691</v>
      </c>
      <c r="G4" s="142">
        <f t="shared" ref="G4:G23" si="1">ROUND(F4/E4*100,2)</f>
        <v>-11.87</v>
      </c>
      <c r="H4" s="753" t="s">
        <v>516</v>
      </c>
      <c r="I4" s="726"/>
    </row>
    <row r="5" spans="1:9" ht="16.5" customHeight="1" x14ac:dyDescent="0.15">
      <c r="A5" s="712"/>
      <c r="B5" s="51" t="s">
        <v>165</v>
      </c>
      <c r="C5" s="49"/>
      <c r="D5" s="148">
        <v>112063</v>
      </c>
      <c r="E5" s="55">
        <v>129145</v>
      </c>
      <c r="F5" s="137">
        <f t="shared" si="0"/>
        <v>-17082</v>
      </c>
      <c r="G5" s="142">
        <f t="shared" si="1"/>
        <v>-13.23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148">
        <f>SUM(D4:D5)</f>
        <v>287937</v>
      </c>
      <c r="E6" s="55">
        <f>SUM(E4:E5)</f>
        <v>328710</v>
      </c>
      <c r="F6" s="137">
        <f t="shared" si="0"/>
        <v>-40773</v>
      </c>
      <c r="G6" s="142">
        <f t="shared" si="1"/>
        <v>-12.4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148">
        <v>12087237</v>
      </c>
      <c r="E7" s="55">
        <v>12296637</v>
      </c>
      <c r="F7" s="137">
        <f t="shared" si="0"/>
        <v>-209400</v>
      </c>
      <c r="G7" s="142">
        <f t="shared" si="1"/>
        <v>-1.7</v>
      </c>
      <c r="H7" s="104" t="s">
        <v>308</v>
      </c>
      <c r="I7" s="105" t="s">
        <v>599</v>
      </c>
    </row>
    <row r="8" spans="1:9" ht="16.5" customHeight="1" x14ac:dyDescent="0.15">
      <c r="A8" s="689"/>
      <c r="B8" s="689"/>
      <c r="C8" s="51" t="s">
        <v>259</v>
      </c>
      <c r="D8" s="148">
        <v>289448</v>
      </c>
      <c r="E8" s="55">
        <v>304181</v>
      </c>
      <c r="F8" s="137">
        <f t="shared" si="0"/>
        <v>-14733</v>
      </c>
      <c r="G8" s="142">
        <f t="shared" si="1"/>
        <v>-4.84</v>
      </c>
      <c r="H8" s="104" t="s">
        <v>308</v>
      </c>
      <c r="I8" s="105" t="s">
        <v>598</v>
      </c>
    </row>
    <row r="9" spans="1:9" ht="16.5" customHeight="1" x14ac:dyDescent="0.15">
      <c r="A9" s="689"/>
      <c r="B9" s="689"/>
      <c r="C9" s="51" t="s">
        <v>260</v>
      </c>
      <c r="D9" s="148">
        <v>1334721</v>
      </c>
      <c r="E9" s="55">
        <v>1148912</v>
      </c>
      <c r="F9" s="137">
        <f t="shared" si="0"/>
        <v>185809</v>
      </c>
      <c r="G9" s="142">
        <f t="shared" si="1"/>
        <v>16.170000000000002</v>
      </c>
      <c r="H9" s="104" t="s">
        <v>308</v>
      </c>
      <c r="I9" s="105" t="s">
        <v>596</v>
      </c>
    </row>
    <row r="10" spans="1:9" ht="16.5" customHeight="1" x14ac:dyDescent="0.15">
      <c r="A10" s="689"/>
      <c r="B10" s="689"/>
      <c r="C10" s="51" t="s">
        <v>261</v>
      </c>
      <c r="D10" s="148">
        <v>180</v>
      </c>
      <c r="E10" s="55">
        <v>180</v>
      </c>
      <c r="F10" s="137">
        <f t="shared" si="0"/>
        <v>0</v>
      </c>
      <c r="G10" s="142">
        <f t="shared" si="1"/>
        <v>0</v>
      </c>
      <c r="H10" s="106"/>
      <c r="I10" s="107"/>
    </row>
    <row r="11" spans="1:9" ht="16.5" customHeight="1" x14ac:dyDescent="0.15">
      <c r="A11" s="689"/>
      <c r="B11" s="689"/>
      <c r="C11" s="51" t="s">
        <v>262</v>
      </c>
      <c r="D11" s="148">
        <v>11425</v>
      </c>
      <c r="E11" s="55">
        <v>10442</v>
      </c>
      <c r="F11" s="137">
        <f t="shared" si="0"/>
        <v>983</v>
      </c>
      <c r="G11" s="142">
        <f t="shared" si="1"/>
        <v>9.41</v>
      </c>
      <c r="H11" s="734" t="s">
        <v>395</v>
      </c>
      <c r="I11" s="735"/>
    </row>
    <row r="12" spans="1:9" ht="16.5" customHeight="1" x14ac:dyDescent="0.15">
      <c r="A12" s="689"/>
      <c r="B12" s="690"/>
      <c r="C12" s="46" t="s">
        <v>140</v>
      </c>
      <c r="D12" s="148">
        <f>SUM(D7:D11)</f>
        <v>13723011</v>
      </c>
      <c r="E12" s="55">
        <f>SUM(E7:E11)</f>
        <v>13760352</v>
      </c>
      <c r="F12" s="137">
        <f t="shared" si="0"/>
        <v>-37341</v>
      </c>
      <c r="G12" s="142">
        <f t="shared" si="1"/>
        <v>-0.27</v>
      </c>
      <c r="H12" s="104"/>
      <c r="I12" s="105"/>
    </row>
    <row r="13" spans="1:9" ht="27" x14ac:dyDescent="0.15">
      <c r="A13" s="689"/>
      <c r="B13" s="51" t="s">
        <v>167</v>
      </c>
      <c r="C13" s="49"/>
      <c r="D13" s="148">
        <v>53642</v>
      </c>
      <c r="E13" s="55">
        <v>54405</v>
      </c>
      <c r="F13" s="137">
        <f t="shared" si="0"/>
        <v>-763</v>
      </c>
      <c r="G13" s="142">
        <f t="shared" si="1"/>
        <v>-1.4</v>
      </c>
      <c r="H13" s="106" t="s">
        <v>396</v>
      </c>
      <c r="I13" s="107" t="s">
        <v>594</v>
      </c>
    </row>
    <row r="14" spans="1:9" ht="27" x14ac:dyDescent="0.15">
      <c r="A14" s="689"/>
      <c r="B14" s="49" t="s">
        <v>168</v>
      </c>
      <c r="C14" s="49"/>
      <c r="D14" s="148">
        <v>138670</v>
      </c>
      <c r="E14" s="55">
        <v>134000</v>
      </c>
      <c r="F14" s="137">
        <f t="shared" si="0"/>
        <v>4670</v>
      </c>
      <c r="G14" s="142">
        <f t="shared" si="1"/>
        <v>3.49</v>
      </c>
      <c r="H14" s="106" t="s">
        <v>397</v>
      </c>
      <c r="I14" s="107" t="s">
        <v>592</v>
      </c>
    </row>
    <row r="15" spans="1:9" ht="27" x14ac:dyDescent="0.15">
      <c r="A15" s="689"/>
      <c r="B15" s="49" t="s">
        <v>170</v>
      </c>
      <c r="C15" s="49"/>
      <c r="D15" s="148">
        <v>15000</v>
      </c>
      <c r="E15" s="55">
        <v>16800</v>
      </c>
      <c r="F15" s="137">
        <f t="shared" si="0"/>
        <v>-1800</v>
      </c>
      <c r="G15" s="142">
        <f t="shared" si="1"/>
        <v>-10.71</v>
      </c>
      <c r="H15" s="106" t="s">
        <v>397</v>
      </c>
      <c r="I15" s="107" t="s">
        <v>593</v>
      </c>
    </row>
    <row r="16" spans="1:9" ht="16.5" customHeight="1" x14ac:dyDescent="0.15">
      <c r="A16" s="689"/>
      <c r="B16" s="714" t="s">
        <v>263</v>
      </c>
      <c r="C16" s="716"/>
      <c r="D16" s="148">
        <f>D12+D13+D14+D15</f>
        <v>13930323</v>
      </c>
      <c r="E16" s="55">
        <f>E12+E13+E14+E15</f>
        <v>13965557</v>
      </c>
      <c r="F16" s="137">
        <f t="shared" si="0"/>
        <v>-35234</v>
      </c>
      <c r="G16" s="142">
        <f t="shared" si="1"/>
        <v>-0.25</v>
      </c>
      <c r="H16" s="104"/>
      <c r="I16" s="105"/>
    </row>
    <row r="17" spans="1:9" ht="16.5" customHeight="1" x14ac:dyDescent="0.15">
      <c r="A17" s="689"/>
      <c r="B17" s="688" t="s">
        <v>264</v>
      </c>
      <c r="C17" s="51" t="s">
        <v>258</v>
      </c>
      <c r="D17" s="148">
        <v>579760</v>
      </c>
      <c r="E17" s="55">
        <v>587815</v>
      </c>
      <c r="F17" s="137">
        <f t="shared" si="0"/>
        <v>-8055</v>
      </c>
      <c r="G17" s="142">
        <f t="shared" si="1"/>
        <v>-1.37</v>
      </c>
      <c r="H17" s="104" t="s">
        <v>308</v>
      </c>
      <c r="I17" s="105" t="s">
        <v>600</v>
      </c>
    </row>
    <row r="18" spans="1:9" ht="16.5" customHeight="1" x14ac:dyDescent="0.15">
      <c r="A18" s="689"/>
      <c r="B18" s="598"/>
      <c r="C18" s="51" t="s">
        <v>259</v>
      </c>
      <c r="D18" s="148">
        <v>7853</v>
      </c>
      <c r="E18" s="55">
        <v>12710</v>
      </c>
      <c r="F18" s="137">
        <f t="shared" si="0"/>
        <v>-4857</v>
      </c>
      <c r="G18" s="142">
        <f t="shared" si="1"/>
        <v>-38.21</v>
      </c>
      <c r="H18" s="104" t="s">
        <v>308</v>
      </c>
      <c r="I18" s="105" t="s">
        <v>597</v>
      </c>
    </row>
    <row r="19" spans="1:9" ht="16.5" customHeight="1" x14ac:dyDescent="0.15">
      <c r="A19" s="689"/>
      <c r="B19" s="598"/>
      <c r="C19" s="51" t="s">
        <v>260</v>
      </c>
      <c r="D19" s="148">
        <v>74789</v>
      </c>
      <c r="E19" s="55">
        <v>69448</v>
      </c>
      <c r="F19" s="137">
        <f t="shared" si="0"/>
        <v>5341</v>
      </c>
      <c r="G19" s="142">
        <f t="shared" si="1"/>
        <v>7.69</v>
      </c>
      <c r="H19" s="104" t="s">
        <v>308</v>
      </c>
      <c r="I19" s="105" t="s">
        <v>595</v>
      </c>
    </row>
    <row r="20" spans="1:9" ht="16.5" customHeight="1" x14ac:dyDescent="0.15">
      <c r="A20" s="689"/>
      <c r="B20" s="598"/>
      <c r="C20" s="51" t="s">
        <v>261</v>
      </c>
      <c r="D20" s="148">
        <v>180</v>
      </c>
      <c r="E20" s="55">
        <v>180</v>
      </c>
      <c r="F20" s="137">
        <f t="shared" si="0"/>
        <v>0</v>
      </c>
      <c r="G20" s="142">
        <f t="shared" si="1"/>
        <v>0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148">
        <v>151</v>
      </c>
      <c r="E21" s="55">
        <v>271</v>
      </c>
      <c r="F21" s="137">
        <f t="shared" si="0"/>
        <v>-120</v>
      </c>
      <c r="G21" s="142">
        <f t="shared" si="1"/>
        <v>-44.28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148">
        <f>SUM(D17:D21)</f>
        <v>662733</v>
      </c>
      <c r="E22" s="55">
        <f>SUM(E17:E21)</f>
        <v>670424</v>
      </c>
      <c r="F22" s="137">
        <f t="shared" si="0"/>
        <v>-7691</v>
      </c>
      <c r="G22" s="142">
        <f t="shared" si="1"/>
        <v>-1.1499999999999999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148">
        <f>D16+D22</f>
        <v>14593056</v>
      </c>
      <c r="E23" s="55">
        <f>E16+E22</f>
        <v>14635981</v>
      </c>
      <c r="F23" s="137">
        <f t="shared" si="0"/>
        <v>-42925</v>
      </c>
      <c r="G23" s="142">
        <f t="shared" si="1"/>
        <v>-0.28999999999999998</v>
      </c>
      <c r="H23" s="104"/>
      <c r="I23" s="105"/>
    </row>
    <row r="24" spans="1:9" ht="16.5" customHeight="1" x14ac:dyDescent="0.15">
      <c r="A24" s="61" t="s">
        <v>518</v>
      </c>
      <c r="B24" s="82"/>
      <c r="C24" s="54"/>
      <c r="D24" s="154">
        <f>SUM(D25:D26)</f>
        <v>2606609</v>
      </c>
      <c r="E24" s="64">
        <f>SUM(E25:E26)</f>
        <v>2821056</v>
      </c>
      <c r="F24" s="134">
        <f t="shared" si="0"/>
        <v>-214447</v>
      </c>
      <c r="G24" s="139">
        <f t="shared" ref="G24:G29" si="2">ROUNDDOWN(F24/E24*100,2)</f>
        <v>-7.6</v>
      </c>
      <c r="H24" s="117"/>
      <c r="I24" s="118"/>
    </row>
    <row r="25" spans="1:9" ht="27" customHeight="1" x14ac:dyDescent="0.15">
      <c r="A25" s="57"/>
      <c r="B25" s="84" t="s">
        <v>518</v>
      </c>
      <c r="C25" s="85"/>
      <c r="D25" s="155">
        <v>2606248</v>
      </c>
      <c r="E25" s="67">
        <v>2820671</v>
      </c>
      <c r="F25" s="135">
        <f t="shared" si="0"/>
        <v>-214423</v>
      </c>
      <c r="G25" s="140">
        <f t="shared" si="2"/>
        <v>-7.6</v>
      </c>
      <c r="H25" s="654" t="s">
        <v>538</v>
      </c>
      <c r="I25" s="655"/>
    </row>
    <row r="26" spans="1:9" ht="16.5" customHeight="1" x14ac:dyDescent="0.15">
      <c r="A26" s="57"/>
      <c r="B26" s="80" t="s">
        <v>268</v>
      </c>
      <c r="C26" s="86"/>
      <c r="D26" s="155">
        <v>361</v>
      </c>
      <c r="E26" s="67">
        <v>385</v>
      </c>
      <c r="F26" s="135">
        <f t="shared" si="0"/>
        <v>-24</v>
      </c>
      <c r="G26" s="140">
        <f t="shared" si="2"/>
        <v>-6.23</v>
      </c>
      <c r="H26" s="791" t="s">
        <v>540</v>
      </c>
      <c r="I26" s="792"/>
    </row>
    <row r="27" spans="1:9" ht="16.5" customHeight="1" x14ac:dyDescent="0.15">
      <c r="A27" s="61" t="s">
        <v>519</v>
      </c>
      <c r="B27" s="82"/>
      <c r="C27" s="54"/>
      <c r="D27" s="154">
        <f>SUM(D28:D29)</f>
        <v>4676</v>
      </c>
      <c r="E27" s="64">
        <f>SUM(E28:E29)</f>
        <v>9359</v>
      </c>
      <c r="F27" s="134">
        <f t="shared" si="0"/>
        <v>-4683</v>
      </c>
      <c r="G27" s="139">
        <f t="shared" si="2"/>
        <v>-50.03</v>
      </c>
      <c r="H27" s="117"/>
      <c r="I27" s="118"/>
    </row>
    <row r="28" spans="1:9" ht="27" customHeight="1" x14ac:dyDescent="0.15">
      <c r="A28" s="57"/>
      <c r="B28" s="84" t="s">
        <v>519</v>
      </c>
      <c r="C28" s="85"/>
      <c r="D28" s="155">
        <v>4347</v>
      </c>
      <c r="E28" s="67">
        <v>9013</v>
      </c>
      <c r="F28" s="135">
        <f t="shared" si="0"/>
        <v>-4666</v>
      </c>
      <c r="G28" s="140">
        <f t="shared" si="2"/>
        <v>-51.76</v>
      </c>
      <c r="H28" s="654" t="s">
        <v>539</v>
      </c>
      <c r="I28" s="655"/>
    </row>
    <row r="29" spans="1:9" ht="16.5" customHeight="1" x14ac:dyDescent="0.15">
      <c r="A29" s="57"/>
      <c r="B29" s="80" t="s">
        <v>268</v>
      </c>
      <c r="C29" s="86"/>
      <c r="D29" s="155">
        <v>329</v>
      </c>
      <c r="E29" s="67">
        <v>346</v>
      </c>
      <c r="F29" s="135">
        <f t="shared" si="0"/>
        <v>-17</v>
      </c>
      <c r="G29" s="140">
        <f t="shared" si="2"/>
        <v>-4.91</v>
      </c>
      <c r="H29" s="791" t="s">
        <v>541</v>
      </c>
      <c r="I29" s="792"/>
    </row>
    <row r="30" spans="1:9" ht="16.5" customHeight="1" x14ac:dyDescent="0.15">
      <c r="A30" s="61" t="s">
        <v>266</v>
      </c>
      <c r="B30" s="82"/>
      <c r="C30" s="54"/>
      <c r="D30" s="154">
        <f>SUM(D31:D32)</f>
        <v>44380</v>
      </c>
      <c r="E30" s="64">
        <f>SUM(E31:E32)</f>
        <v>80411</v>
      </c>
      <c r="F30" s="134">
        <f t="shared" si="0"/>
        <v>-36031</v>
      </c>
      <c r="G30" s="139">
        <f>ROUND(F30/E30*100,2)</f>
        <v>-44.81</v>
      </c>
      <c r="H30" s="117"/>
      <c r="I30" s="118"/>
    </row>
    <row r="31" spans="1:9" ht="27" customHeight="1" x14ac:dyDescent="0.15">
      <c r="A31" s="57"/>
      <c r="B31" s="84" t="s">
        <v>267</v>
      </c>
      <c r="C31" s="85"/>
      <c r="D31" s="155">
        <v>44207</v>
      </c>
      <c r="E31" s="67">
        <v>80205</v>
      </c>
      <c r="F31" s="135">
        <f t="shared" si="0"/>
        <v>-35998</v>
      </c>
      <c r="G31" s="140">
        <f>ROUNDDOWN(F31/E31*100,2)</f>
        <v>-44.88</v>
      </c>
      <c r="H31" s="654" t="s">
        <v>398</v>
      </c>
      <c r="I31" s="655"/>
    </row>
    <row r="32" spans="1:9" ht="16.5" customHeight="1" x14ac:dyDescent="0.15">
      <c r="A32" s="57"/>
      <c r="B32" s="80" t="s">
        <v>268</v>
      </c>
      <c r="C32" s="86"/>
      <c r="D32" s="155">
        <v>173</v>
      </c>
      <c r="E32" s="67">
        <v>206</v>
      </c>
      <c r="F32" s="135">
        <f t="shared" si="0"/>
        <v>-33</v>
      </c>
      <c r="G32" s="140">
        <f t="shared" ref="G32:G53" si="3">ROUND(F32/E32*100,2)</f>
        <v>-16.02</v>
      </c>
      <c r="H32" s="119" t="s">
        <v>399</v>
      </c>
      <c r="I32" s="120"/>
    </row>
    <row r="33" spans="1:9" ht="16.5" customHeight="1" x14ac:dyDescent="0.15">
      <c r="A33" s="51" t="s">
        <v>400</v>
      </c>
      <c r="B33" s="49"/>
      <c r="C33" s="49"/>
      <c r="D33" s="148">
        <v>1100948</v>
      </c>
      <c r="E33" s="55">
        <v>1037806</v>
      </c>
      <c r="F33" s="137">
        <f t="shared" si="0"/>
        <v>63142</v>
      </c>
      <c r="G33" s="142">
        <f t="shared" si="3"/>
        <v>6.08</v>
      </c>
      <c r="H33" s="117" t="s">
        <v>401</v>
      </c>
      <c r="I33" s="123"/>
    </row>
    <row r="34" spans="1:9" ht="16.5" customHeight="1" x14ac:dyDescent="0.15">
      <c r="A34" s="60" t="s">
        <v>504</v>
      </c>
      <c r="C34" s="56"/>
      <c r="D34" s="154">
        <f>SUM(D35:D38)</f>
        <v>1976227</v>
      </c>
      <c r="E34" s="64">
        <f>SUM(E35:E38)</f>
        <v>3348601</v>
      </c>
      <c r="F34" s="134">
        <f t="shared" si="0"/>
        <v>-1372374</v>
      </c>
      <c r="G34" s="139">
        <f t="shared" si="3"/>
        <v>-40.98</v>
      </c>
      <c r="H34" s="61"/>
      <c r="I34" s="118"/>
    </row>
    <row r="35" spans="1:9" ht="16.5" customHeight="1" x14ac:dyDescent="0.15">
      <c r="A35" s="57"/>
      <c r="B35" s="766" t="s">
        <v>493</v>
      </c>
      <c r="C35" s="767"/>
      <c r="D35" s="155">
        <v>325835</v>
      </c>
      <c r="E35" s="67">
        <v>778630</v>
      </c>
      <c r="F35" s="135">
        <f t="shared" si="0"/>
        <v>-452795</v>
      </c>
      <c r="G35" s="140">
        <f t="shared" si="3"/>
        <v>-58.15</v>
      </c>
      <c r="H35" s="768" t="s">
        <v>403</v>
      </c>
      <c r="I35" s="769"/>
    </row>
    <row r="36" spans="1:9" ht="16.5" customHeight="1" x14ac:dyDescent="0.15">
      <c r="A36" s="57"/>
      <c r="B36" s="766" t="s">
        <v>506</v>
      </c>
      <c r="C36" s="773"/>
      <c r="D36" s="155">
        <v>1649733</v>
      </c>
      <c r="E36" s="67">
        <v>2569273</v>
      </c>
      <c r="F36" s="135">
        <f t="shared" si="0"/>
        <v>-919540</v>
      </c>
      <c r="G36" s="167">
        <f t="shared" si="3"/>
        <v>-35.79</v>
      </c>
      <c r="H36" s="770"/>
      <c r="I36" s="769"/>
    </row>
    <row r="37" spans="1:9" ht="16.5" customHeight="1" x14ac:dyDescent="0.15">
      <c r="A37" s="88"/>
      <c r="B37" s="766" t="s">
        <v>507</v>
      </c>
      <c r="C37" s="767"/>
      <c r="D37" s="155">
        <v>193</v>
      </c>
      <c r="E37" s="67">
        <v>194</v>
      </c>
      <c r="F37" s="135">
        <f t="shared" si="0"/>
        <v>-1</v>
      </c>
      <c r="G37" s="140">
        <f t="shared" si="3"/>
        <v>-0.52</v>
      </c>
      <c r="H37" s="770"/>
      <c r="I37" s="769"/>
    </row>
    <row r="38" spans="1:9" ht="16.5" customHeight="1" x14ac:dyDescent="0.15">
      <c r="A38" s="88"/>
      <c r="B38" s="774" t="s">
        <v>508</v>
      </c>
      <c r="C38" s="775"/>
      <c r="D38" s="158">
        <v>466</v>
      </c>
      <c r="E38" s="70">
        <v>504</v>
      </c>
      <c r="F38" s="136">
        <f t="shared" si="0"/>
        <v>-38</v>
      </c>
      <c r="G38" s="168">
        <f t="shared" si="3"/>
        <v>-7.54</v>
      </c>
      <c r="H38" s="771"/>
      <c r="I38" s="772"/>
    </row>
    <row r="39" spans="1:9" ht="16.5" customHeight="1" x14ac:dyDescent="0.15">
      <c r="A39" s="43" t="s">
        <v>172</v>
      </c>
      <c r="B39" s="56"/>
      <c r="C39" s="56"/>
      <c r="D39" s="154">
        <f>SUM(D40:D43)</f>
        <v>292820</v>
      </c>
      <c r="E39" s="64">
        <f>SUM(E40:E43)</f>
        <v>273703</v>
      </c>
      <c r="F39" s="134">
        <f t="shared" si="0"/>
        <v>19117</v>
      </c>
      <c r="G39" s="139">
        <f t="shared" si="3"/>
        <v>6.98</v>
      </c>
      <c r="H39" s="165" t="s">
        <v>513</v>
      </c>
      <c r="I39" s="166" t="s">
        <v>515</v>
      </c>
    </row>
    <row r="40" spans="1:9" ht="16.5" customHeight="1" x14ac:dyDescent="0.15">
      <c r="A40" s="52"/>
      <c r="B40" s="794" t="s">
        <v>509</v>
      </c>
      <c r="C40" s="780"/>
      <c r="D40" s="155">
        <v>279163</v>
      </c>
      <c r="E40" s="67">
        <v>255087</v>
      </c>
      <c r="F40" s="135">
        <f t="shared" si="0"/>
        <v>24076</v>
      </c>
      <c r="G40" s="140">
        <f t="shared" si="3"/>
        <v>9.44</v>
      </c>
      <c r="H40" s="781" t="s">
        <v>535</v>
      </c>
      <c r="I40" s="782"/>
    </row>
    <row r="41" spans="1:9" ht="16.5" customHeight="1" x14ac:dyDescent="0.15">
      <c r="A41" s="52"/>
      <c r="B41" s="794" t="s">
        <v>510</v>
      </c>
      <c r="C41" s="780"/>
      <c r="D41" s="155">
        <v>3450</v>
      </c>
      <c r="E41" s="67">
        <v>6376</v>
      </c>
      <c r="F41" s="135">
        <f t="shared" si="0"/>
        <v>-2926</v>
      </c>
      <c r="G41" s="140">
        <f t="shared" si="3"/>
        <v>-45.89</v>
      </c>
      <c r="H41" s="108" t="s">
        <v>514</v>
      </c>
      <c r="I41" s="109" t="s">
        <v>591</v>
      </c>
    </row>
    <row r="42" spans="1:9" ht="16.5" customHeight="1" x14ac:dyDescent="0.15">
      <c r="A42" s="52"/>
      <c r="B42" s="795" t="s">
        <v>511</v>
      </c>
      <c r="C42" s="796"/>
      <c r="D42" s="152">
        <v>10207</v>
      </c>
      <c r="E42" s="132">
        <v>12240</v>
      </c>
      <c r="F42" s="138">
        <f t="shared" si="0"/>
        <v>-2033</v>
      </c>
      <c r="G42" s="169">
        <f t="shared" si="3"/>
        <v>-16.61</v>
      </c>
      <c r="H42" s="159" t="s">
        <v>512</v>
      </c>
      <c r="I42" s="170" t="s">
        <v>590</v>
      </c>
    </row>
    <row r="43" spans="1:9" ht="16.5" customHeight="1" x14ac:dyDescent="0.15">
      <c r="A43" s="53"/>
      <c r="B43" s="706" t="s">
        <v>517</v>
      </c>
      <c r="C43" s="707"/>
      <c r="D43" s="153">
        <v>0</v>
      </c>
      <c r="E43" s="70">
        <v>0</v>
      </c>
      <c r="F43" s="136">
        <f t="shared" si="0"/>
        <v>0</v>
      </c>
      <c r="G43" s="143" t="s">
        <v>566</v>
      </c>
      <c r="H43" s="110"/>
      <c r="I43" s="111"/>
    </row>
    <row r="44" spans="1:9" ht="16.5" customHeight="1" x14ac:dyDescent="0.15">
      <c r="A44" s="51" t="s">
        <v>173</v>
      </c>
      <c r="B44" s="49"/>
      <c r="C44" s="49"/>
      <c r="D44" s="55">
        <v>90</v>
      </c>
      <c r="E44" s="55">
        <v>90</v>
      </c>
      <c r="F44" s="137">
        <f t="shared" si="0"/>
        <v>0</v>
      </c>
      <c r="G44" s="142">
        <f t="shared" si="3"/>
        <v>0</v>
      </c>
      <c r="H44" s="112" t="s">
        <v>405</v>
      </c>
      <c r="I44" s="113"/>
    </row>
    <row r="45" spans="1:9" ht="16.5" customHeight="1" x14ac:dyDescent="0.15">
      <c r="A45" s="61" t="s">
        <v>174</v>
      </c>
      <c r="B45" s="94"/>
      <c r="C45" s="95"/>
      <c r="D45" s="98">
        <f>SUM(D46:D49)</f>
        <v>25003</v>
      </c>
      <c r="E45" s="98">
        <f>SUM(E46:E49)</f>
        <v>25003</v>
      </c>
      <c r="F45" s="146">
        <f t="shared" si="0"/>
        <v>0</v>
      </c>
      <c r="G45" s="144">
        <f t="shared" si="3"/>
        <v>0</v>
      </c>
      <c r="H45" s="124"/>
      <c r="I45" s="125"/>
    </row>
    <row r="46" spans="1:9" ht="16.5" customHeight="1" x14ac:dyDescent="0.15">
      <c r="A46" s="57"/>
      <c r="B46" s="92" t="s">
        <v>271</v>
      </c>
      <c r="C46" s="93"/>
      <c r="D46" s="96">
        <v>25000</v>
      </c>
      <c r="E46" s="96">
        <v>25000</v>
      </c>
      <c r="F46" s="147">
        <f t="shared" si="0"/>
        <v>0</v>
      </c>
      <c r="G46" s="145">
        <f t="shared" si="3"/>
        <v>0</v>
      </c>
      <c r="H46" s="114" t="s">
        <v>406</v>
      </c>
      <c r="I46" s="115"/>
    </row>
    <row r="47" spans="1:9" ht="16.5" customHeight="1" x14ac:dyDescent="0.15">
      <c r="A47" s="57"/>
      <c r="B47" s="84" t="s">
        <v>407</v>
      </c>
      <c r="C47" s="89"/>
      <c r="D47" s="67">
        <v>1</v>
      </c>
      <c r="E47" s="67">
        <v>1</v>
      </c>
      <c r="F47" s="135">
        <f t="shared" si="0"/>
        <v>0</v>
      </c>
      <c r="G47" s="140">
        <f t="shared" si="3"/>
        <v>0</v>
      </c>
      <c r="H47" s="736" t="s">
        <v>408</v>
      </c>
      <c r="I47" s="737"/>
    </row>
    <row r="48" spans="1:9" ht="16.5" customHeight="1" x14ac:dyDescent="0.15">
      <c r="A48" s="57"/>
      <c r="B48" s="84" t="s">
        <v>409</v>
      </c>
      <c r="C48" s="89"/>
      <c r="D48" s="67">
        <v>1</v>
      </c>
      <c r="E48" s="67">
        <v>1</v>
      </c>
      <c r="F48" s="135">
        <f t="shared" si="0"/>
        <v>0</v>
      </c>
      <c r="G48" s="140">
        <f t="shared" si="3"/>
        <v>0</v>
      </c>
      <c r="H48" s="738"/>
      <c r="I48" s="739"/>
    </row>
    <row r="49" spans="1:9" ht="16.5" customHeight="1" x14ac:dyDescent="0.15">
      <c r="A49" s="57"/>
      <c r="B49" s="84" t="s">
        <v>410</v>
      </c>
      <c r="C49" s="89"/>
      <c r="D49" s="67">
        <v>1</v>
      </c>
      <c r="E49" s="67">
        <v>1</v>
      </c>
      <c r="F49" s="135">
        <f t="shared" si="0"/>
        <v>0</v>
      </c>
      <c r="G49" s="140">
        <f t="shared" si="3"/>
        <v>0</v>
      </c>
      <c r="H49" s="740"/>
      <c r="I49" s="741"/>
    </row>
    <row r="50" spans="1:9" ht="16.5" customHeight="1" x14ac:dyDescent="0.15">
      <c r="A50" s="51" t="s">
        <v>175</v>
      </c>
      <c r="B50" s="49"/>
      <c r="C50" s="49"/>
      <c r="D50" s="55">
        <v>1380</v>
      </c>
      <c r="E50" s="55">
        <v>1380</v>
      </c>
      <c r="F50" s="137">
        <f t="shared" si="0"/>
        <v>0</v>
      </c>
      <c r="G50" s="142">
        <f t="shared" si="3"/>
        <v>0</v>
      </c>
      <c r="H50" s="116"/>
      <c r="I50" s="113"/>
    </row>
    <row r="51" spans="1:9" ht="16.5" customHeight="1" x14ac:dyDescent="0.15">
      <c r="A51" s="688" t="s">
        <v>272</v>
      </c>
      <c r="B51" s="714" t="s">
        <v>273</v>
      </c>
      <c r="C51" s="716"/>
      <c r="D51" s="148">
        <v>19169596</v>
      </c>
      <c r="E51" s="55">
        <v>20854141</v>
      </c>
      <c r="F51" s="137">
        <f t="shared" si="0"/>
        <v>-1684545</v>
      </c>
      <c r="G51" s="142">
        <f t="shared" si="3"/>
        <v>-8.08</v>
      </c>
      <c r="H51" s="116"/>
      <c r="I51" s="113"/>
    </row>
    <row r="52" spans="1:9" ht="16.5" customHeight="1" x14ac:dyDescent="0.15">
      <c r="A52" s="717"/>
      <c r="B52" s="714" t="s">
        <v>274</v>
      </c>
      <c r="C52" s="716"/>
      <c r="D52" s="148">
        <v>662582</v>
      </c>
      <c r="E52" s="55">
        <v>670153</v>
      </c>
      <c r="F52" s="137">
        <f t="shared" si="0"/>
        <v>-7571</v>
      </c>
      <c r="G52" s="142">
        <f t="shared" si="3"/>
        <v>-1.1299999999999999</v>
      </c>
      <c r="H52" s="116"/>
      <c r="I52" s="113"/>
    </row>
    <row r="53" spans="1:9" ht="16.5" customHeight="1" x14ac:dyDescent="0.15">
      <c r="A53" s="717"/>
      <c r="B53" s="714" t="s">
        <v>275</v>
      </c>
      <c r="C53" s="716"/>
      <c r="D53" s="55">
        <v>1100948</v>
      </c>
      <c r="E53" s="55">
        <v>1037806</v>
      </c>
      <c r="F53" s="137">
        <f t="shared" si="0"/>
        <v>63142</v>
      </c>
      <c r="G53" s="142">
        <f t="shared" si="3"/>
        <v>6.08</v>
      </c>
      <c r="H53" s="116"/>
      <c r="I53" s="113"/>
    </row>
    <row r="54" spans="1:9" ht="16.5" customHeight="1" x14ac:dyDescent="0.15">
      <c r="A54" s="718"/>
      <c r="B54" s="714" t="s">
        <v>255</v>
      </c>
      <c r="C54" s="716"/>
      <c r="D54" s="55">
        <f>SUM(D51:D53)</f>
        <v>20933126</v>
      </c>
      <c r="E54" s="55">
        <f>SUM(E51:E53)</f>
        <v>22562100</v>
      </c>
      <c r="F54" s="137">
        <f t="shared" si="0"/>
        <v>-1628974</v>
      </c>
      <c r="G54" s="142">
        <f>ROUNDDOWN(F54/E54*100,2)</f>
        <v>-7.21</v>
      </c>
      <c r="H54" s="104"/>
      <c r="I54" s="105"/>
    </row>
    <row r="55" spans="1:9" ht="16.5" customHeight="1" x14ac:dyDescent="0.15">
      <c r="B55" s="793"/>
      <c r="C55" s="793"/>
      <c r="D55" s="58"/>
      <c r="E55" s="58"/>
      <c r="F55" s="58"/>
    </row>
    <row r="56" spans="1:9" ht="16.5" customHeight="1" x14ac:dyDescent="0.15">
      <c r="B56" s="733"/>
      <c r="C56" s="733"/>
      <c r="D56" s="58"/>
      <c r="E56" s="58"/>
      <c r="F56" s="58"/>
    </row>
  </sheetData>
  <mergeCells count="39">
    <mergeCell ref="H47:I49"/>
    <mergeCell ref="B56:C56"/>
    <mergeCell ref="A51:A54"/>
    <mergeCell ref="B51:C51"/>
    <mergeCell ref="B52:C52"/>
    <mergeCell ref="B53:C53"/>
    <mergeCell ref="B54:C54"/>
    <mergeCell ref="B55:C55"/>
    <mergeCell ref="B40:C40"/>
    <mergeCell ref="H40:I40"/>
    <mergeCell ref="B41:C41"/>
    <mergeCell ref="B42:C42"/>
    <mergeCell ref="B43:C43"/>
    <mergeCell ref="B35:C35"/>
    <mergeCell ref="H35:I38"/>
    <mergeCell ref="B36:C36"/>
    <mergeCell ref="B37:C37"/>
    <mergeCell ref="B38:C38"/>
    <mergeCell ref="H25:I25"/>
    <mergeCell ref="H26:I26"/>
    <mergeCell ref="H28:I28"/>
    <mergeCell ref="H29:I29"/>
    <mergeCell ref="H31:I31"/>
    <mergeCell ref="A4:A6"/>
    <mergeCell ref="H4:I6"/>
    <mergeCell ref="B6:C6"/>
    <mergeCell ref="A7:A23"/>
    <mergeCell ref="B7:B12"/>
    <mergeCell ref="H11:I11"/>
    <mergeCell ref="B16:C16"/>
    <mergeCell ref="B17:B21"/>
    <mergeCell ref="H21:I21"/>
    <mergeCell ref="B22:C22"/>
    <mergeCell ref="B23:C23"/>
    <mergeCell ref="A2:C3"/>
    <mergeCell ref="D2:D3"/>
    <mergeCell ref="E2:E3"/>
    <mergeCell ref="F2:G2"/>
    <mergeCell ref="H2:I3"/>
  </mergeCells>
  <phoneticPr fontId="2"/>
  <dataValidations count="1">
    <dataValidation imeMode="off" allowBlank="1" showInputMessage="1" showErrorMessage="1" sqref="D39:D54 D4:D37 E4:G54"/>
  </dataValidations>
  <printOptions horizontalCentered="1"/>
  <pageMargins left="0.78740157480314965" right="0.39370078740157483" top="0.78740157480314965" bottom="0.39370078740157483" header="0.51181102362204722" footer="0.51181102362204722"/>
  <pageSetup paperSize="9" scale="85" orientation="portrait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67" zoomScaleNormal="100" workbookViewId="0"/>
  </sheetViews>
  <sheetFormatPr defaultRowHeight="15" customHeight="1" x14ac:dyDescent="0.15"/>
  <cols>
    <col min="1" max="3" width="3.125" style="40" customWidth="1"/>
    <col min="4" max="4" width="18.625" style="40" customWidth="1"/>
    <col min="5" max="6" width="11.625" style="40" customWidth="1"/>
    <col min="7" max="7" width="13.625" style="40" customWidth="1"/>
    <col min="8" max="8" width="10.625" style="40" customWidth="1"/>
    <col min="9" max="9" width="11.625" style="40" customWidth="1"/>
    <col min="10" max="10" width="15.625" style="41" customWidth="1"/>
    <col min="11" max="16384" width="9" style="40"/>
  </cols>
  <sheetData>
    <row r="1" spans="1:11" ht="25.5" customHeight="1" x14ac:dyDescent="0.15">
      <c r="K1" s="182"/>
    </row>
    <row r="2" spans="1:11" ht="24" customHeight="1" x14ac:dyDescent="0.15">
      <c r="A2" s="673" t="s">
        <v>619</v>
      </c>
      <c r="B2" s="673"/>
      <c r="C2" s="673"/>
      <c r="D2" s="673"/>
      <c r="E2" s="673"/>
      <c r="F2" s="673"/>
      <c r="G2" s="673"/>
      <c r="H2" s="673"/>
      <c r="I2" s="673"/>
      <c r="J2" s="673"/>
      <c r="K2" s="181"/>
    </row>
    <row r="3" spans="1:11" ht="24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1" ht="15" customHeight="1" x14ac:dyDescent="0.15">
      <c r="A4" s="40" t="s">
        <v>362</v>
      </c>
      <c r="J4" s="131" t="s">
        <v>363</v>
      </c>
    </row>
    <row r="5" spans="1:11" ht="15" customHeight="1" x14ac:dyDescent="0.15">
      <c r="A5" s="674" t="s">
        <v>0</v>
      </c>
      <c r="B5" s="702"/>
      <c r="C5" s="702"/>
      <c r="D5" s="675"/>
      <c r="E5" s="691" t="s">
        <v>364</v>
      </c>
      <c r="F5" s="691" t="s">
        <v>365</v>
      </c>
      <c r="G5" s="701" t="s">
        <v>15</v>
      </c>
      <c r="H5" s="701"/>
      <c r="I5" s="674" t="s">
        <v>19</v>
      </c>
      <c r="J5" s="675"/>
    </row>
    <row r="6" spans="1:11" ht="24.75" x14ac:dyDescent="0.15">
      <c r="A6" s="676"/>
      <c r="B6" s="703"/>
      <c r="C6" s="703"/>
      <c r="D6" s="677"/>
      <c r="E6" s="691"/>
      <c r="F6" s="691"/>
      <c r="G6" s="130" t="s">
        <v>366</v>
      </c>
      <c r="H6" s="130" t="s">
        <v>432</v>
      </c>
      <c r="I6" s="676"/>
      <c r="J6" s="677"/>
    </row>
    <row r="7" spans="1:11" ht="18" customHeight="1" x14ac:dyDescent="0.15">
      <c r="A7" s="681" t="s">
        <v>438</v>
      </c>
      <c r="B7" s="681" t="s">
        <v>134</v>
      </c>
      <c r="C7" s="685" t="s">
        <v>135</v>
      </c>
      <c r="D7" s="686"/>
      <c r="E7" s="154">
        <f>SUM(E8:E10)</f>
        <v>4105893</v>
      </c>
      <c r="F7" s="154">
        <f>SUM(F8:F10)</f>
        <v>4036849</v>
      </c>
      <c r="G7" s="134">
        <f t="shared" ref="G7:G27" si="0">E7-F7</f>
        <v>69044</v>
      </c>
      <c r="H7" s="139">
        <f t="shared" ref="H7:H46" si="1">ROUND(G7/F7*100,2)</f>
        <v>1.71</v>
      </c>
      <c r="I7" s="117"/>
      <c r="J7" s="118"/>
    </row>
    <row r="8" spans="1:11" ht="40.5" x14ac:dyDescent="0.15">
      <c r="A8" s="681"/>
      <c r="B8" s="681"/>
      <c r="C8" s="57"/>
      <c r="D8" s="66" t="s">
        <v>136</v>
      </c>
      <c r="E8" s="155">
        <v>2853762</v>
      </c>
      <c r="F8" s="155">
        <v>2892687</v>
      </c>
      <c r="G8" s="160">
        <f t="shared" si="0"/>
        <v>-38925</v>
      </c>
      <c r="H8" s="140">
        <f t="shared" si="1"/>
        <v>-1.35</v>
      </c>
      <c r="I8" s="108" t="s">
        <v>242</v>
      </c>
      <c r="J8" s="109" t="s">
        <v>622</v>
      </c>
    </row>
    <row r="9" spans="1:11" ht="40.5" x14ac:dyDescent="0.15">
      <c r="A9" s="681"/>
      <c r="B9" s="681"/>
      <c r="C9" s="57"/>
      <c r="D9" s="177" t="s">
        <v>543</v>
      </c>
      <c r="E9" s="152">
        <v>865323</v>
      </c>
      <c r="F9" s="152">
        <v>761561</v>
      </c>
      <c r="G9" s="164">
        <f t="shared" si="0"/>
        <v>103762</v>
      </c>
      <c r="H9" s="180">
        <f t="shared" si="1"/>
        <v>13.62</v>
      </c>
      <c r="I9" s="108" t="s">
        <v>242</v>
      </c>
      <c r="J9" s="170" t="s">
        <v>621</v>
      </c>
    </row>
    <row r="10" spans="1:11" ht="40.5" x14ac:dyDescent="0.15">
      <c r="A10" s="681"/>
      <c r="B10" s="681"/>
      <c r="C10" s="62"/>
      <c r="D10" s="69" t="s">
        <v>137</v>
      </c>
      <c r="E10" s="153">
        <v>386808</v>
      </c>
      <c r="F10" s="153">
        <v>382601</v>
      </c>
      <c r="G10" s="161">
        <f t="shared" si="0"/>
        <v>4207</v>
      </c>
      <c r="H10" s="141">
        <f t="shared" si="1"/>
        <v>1.1000000000000001</v>
      </c>
      <c r="I10" s="110" t="s">
        <v>242</v>
      </c>
      <c r="J10" s="187" t="s">
        <v>620</v>
      </c>
    </row>
    <row r="11" spans="1:11" ht="16.5" customHeight="1" x14ac:dyDescent="0.15">
      <c r="A11" s="681"/>
      <c r="B11" s="681"/>
      <c r="C11" s="685" t="s">
        <v>138</v>
      </c>
      <c r="D11" s="686"/>
      <c r="E11" s="154">
        <f>SUM(E12:E14)</f>
        <v>382032</v>
      </c>
      <c r="F11" s="154">
        <f>SUM(F12:F14)</f>
        <v>402793</v>
      </c>
      <c r="G11" s="162">
        <f t="shared" si="0"/>
        <v>-20761</v>
      </c>
      <c r="H11" s="139">
        <f t="shared" si="1"/>
        <v>-5.15</v>
      </c>
      <c r="I11" s="117"/>
      <c r="J11" s="118"/>
    </row>
    <row r="12" spans="1:11" ht="27" x14ac:dyDescent="0.15">
      <c r="A12" s="681"/>
      <c r="B12" s="681"/>
      <c r="C12" s="57"/>
      <c r="D12" s="66" t="s">
        <v>136</v>
      </c>
      <c r="E12" s="155">
        <v>290817</v>
      </c>
      <c r="F12" s="155">
        <v>327952</v>
      </c>
      <c r="G12" s="160">
        <f t="shared" si="0"/>
        <v>-37135</v>
      </c>
      <c r="H12" s="140">
        <f t="shared" si="1"/>
        <v>-11.32</v>
      </c>
      <c r="I12" s="108" t="s">
        <v>139</v>
      </c>
      <c r="J12" s="109" t="s">
        <v>623</v>
      </c>
    </row>
    <row r="13" spans="1:11" ht="27" customHeight="1" x14ac:dyDescent="0.15">
      <c r="A13" s="681"/>
      <c r="B13" s="681"/>
      <c r="C13" s="57"/>
      <c r="D13" s="178" t="s">
        <v>543</v>
      </c>
      <c r="E13" s="152">
        <v>48436</v>
      </c>
      <c r="F13" s="152">
        <v>34821</v>
      </c>
      <c r="G13" s="164">
        <f t="shared" si="0"/>
        <v>13615</v>
      </c>
      <c r="H13" s="169">
        <f t="shared" si="1"/>
        <v>39.1</v>
      </c>
      <c r="I13" s="108" t="s">
        <v>139</v>
      </c>
      <c r="J13" s="170" t="s">
        <v>624</v>
      </c>
    </row>
    <row r="14" spans="1:11" ht="27" x14ac:dyDescent="0.15">
      <c r="A14" s="681"/>
      <c r="B14" s="681"/>
      <c r="C14" s="62"/>
      <c r="D14" s="69" t="s">
        <v>137</v>
      </c>
      <c r="E14" s="153">
        <v>42779</v>
      </c>
      <c r="F14" s="153">
        <v>40020</v>
      </c>
      <c r="G14" s="161">
        <f t="shared" si="0"/>
        <v>2759</v>
      </c>
      <c r="H14" s="141">
        <f t="shared" si="1"/>
        <v>6.89</v>
      </c>
      <c r="I14" s="110" t="s">
        <v>139</v>
      </c>
      <c r="J14" s="111" t="s">
        <v>625</v>
      </c>
    </row>
    <row r="15" spans="1:11" ht="16.5" customHeight="1" x14ac:dyDescent="0.15">
      <c r="A15" s="681"/>
      <c r="B15" s="681"/>
      <c r="C15" s="682" t="s">
        <v>140</v>
      </c>
      <c r="D15" s="682"/>
      <c r="E15" s="55">
        <f>E7+E11</f>
        <v>4487925</v>
      </c>
      <c r="F15" s="55">
        <f>F7+F11</f>
        <v>4439642</v>
      </c>
      <c r="G15" s="163">
        <f t="shared" si="0"/>
        <v>48283</v>
      </c>
      <c r="H15" s="142">
        <f t="shared" si="1"/>
        <v>1.0900000000000001</v>
      </c>
      <c r="I15" s="104"/>
      <c r="J15" s="105"/>
    </row>
    <row r="16" spans="1:11" ht="16.5" customHeight="1" x14ac:dyDescent="0.15">
      <c r="A16" s="681"/>
      <c r="B16" s="681" t="s">
        <v>141</v>
      </c>
      <c r="C16" s="685" t="s">
        <v>135</v>
      </c>
      <c r="D16" s="686"/>
      <c r="E16" s="64">
        <f>SUM(E17:E19)</f>
        <v>331165</v>
      </c>
      <c r="F16" s="64">
        <f>SUM(F17:F19)</f>
        <v>337906</v>
      </c>
      <c r="G16" s="162">
        <f t="shared" si="0"/>
        <v>-6741</v>
      </c>
      <c r="H16" s="139">
        <f t="shared" si="1"/>
        <v>-1.99</v>
      </c>
      <c r="I16" s="117"/>
      <c r="J16" s="118"/>
    </row>
    <row r="17" spans="1:10" ht="40.5" x14ac:dyDescent="0.15">
      <c r="A17" s="681"/>
      <c r="B17" s="681"/>
      <c r="C17" s="57"/>
      <c r="D17" s="66" t="s">
        <v>136</v>
      </c>
      <c r="E17" s="155">
        <v>203991</v>
      </c>
      <c r="F17" s="155">
        <v>213940</v>
      </c>
      <c r="G17" s="160">
        <f t="shared" si="0"/>
        <v>-9949</v>
      </c>
      <c r="H17" s="140">
        <f t="shared" si="1"/>
        <v>-4.6500000000000004</v>
      </c>
      <c r="I17" s="108" t="s">
        <v>242</v>
      </c>
      <c r="J17" s="109" t="s">
        <v>626</v>
      </c>
    </row>
    <row r="18" spans="1:10" ht="40.5" x14ac:dyDescent="0.15">
      <c r="A18" s="681"/>
      <c r="B18" s="681"/>
      <c r="C18" s="57"/>
      <c r="D18" s="178" t="s">
        <v>543</v>
      </c>
      <c r="E18" s="152">
        <v>61314</v>
      </c>
      <c r="F18" s="152">
        <v>56420</v>
      </c>
      <c r="G18" s="164">
        <f t="shared" si="0"/>
        <v>4894</v>
      </c>
      <c r="H18" s="169">
        <f t="shared" si="1"/>
        <v>8.67</v>
      </c>
      <c r="I18" s="108" t="s">
        <v>242</v>
      </c>
      <c r="J18" s="170" t="s">
        <v>627</v>
      </c>
    </row>
    <row r="19" spans="1:10" ht="40.5" x14ac:dyDescent="0.15">
      <c r="A19" s="681"/>
      <c r="B19" s="681"/>
      <c r="C19" s="62"/>
      <c r="D19" s="69" t="s">
        <v>137</v>
      </c>
      <c r="E19" s="153">
        <v>65860</v>
      </c>
      <c r="F19" s="153">
        <v>67546</v>
      </c>
      <c r="G19" s="161">
        <f t="shared" si="0"/>
        <v>-1686</v>
      </c>
      <c r="H19" s="141">
        <f t="shared" si="1"/>
        <v>-2.5</v>
      </c>
      <c r="I19" s="110" t="s">
        <v>242</v>
      </c>
      <c r="J19" s="111" t="s">
        <v>628</v>
      </c>
    </row>
    <row r="20" spans="1:10" ht="16.5" customHeight="1" x14ac:dyDescent="0.15">
      <c r="A20" s="681"/>
      <c r="B20" s="681"/>
      <c r="C20" s="685" t="s">
        <v>138</v>
      </c>
      <c r="D20" s="686"/>
      <c r="E20" s="154">
        <f>SUM(E21:E23)</f>
        <v>10466</v>
      </c>
      <c r="F20" s="154">
        <f>SUM(F21:F23)</f>
        <v>11818</v>
      </c>
      <c r="G20" s="162">
        <f t="shared" si="0"/>
        <v>-1352</v>
      </c>
      <c r="H20" s="139">
        <f t="shared" si="1"/>
        <v>-11.44</v>
      </c>
      <c r="I20" s="117"/>
      <c r="J20" s="118"/>
    </row>
    <row r="21" spans="1:10" ht="27" x14ac:dyDescent="0.15">
      <c r="A21" s="681"/>
      <c r="B21" s="681"/>
      <c r="C21" s="57"/>
      <c r="D21" s="66" t="s">
        <v>136</v>
      </c>
      <c r="E21" s="155">
        <v>7077</v>
      </c>
      <c r="F21" s="155">
        <v>9420</v>
      </c>
      <c r="G21" s="160">
        <f t="shared" si="0"/>
        <v>-2343</v>
      </c>
      <c r="H21" s="140">
        <f t="shared" si="1"/>
        <v>-24.87</v>
      </c>
      <c r="I21" s="108" t="s">
        <v>139</v>
      </c>
      <c r="J21" s="109" t="s">
        <v>629</v>
      </c>
    </row>
    <row r="22" spans="1:10" ht="27" x14ac:dyDescent="0.15">
      <c r="A22" s="681"/>
      <c r="B22" s="681"/>
      <c r="C22" s="57"/>
      <c r="D22" s="178" t="s">
        <v>543</v>
      </c>
      <c r="E22" s="152">
        <v>1571</v>
      </c>
      <c r="F22" s="152">
        <v>851</v>
      </c>
      <c r="G22" s="164">
        <f t="shared" si="0"/>
        <v>720</v>
      </c>
      <c r="H22" s="169">
        <f t="shared" si="1"/>
        <v>84.61</v>
      </c>
      <c r="I22" s="108" t="s">
        <v>139</v>
      </c>
      <c r="J22" s="109" t="s">
        <v>630</v>
      </c>
    </row>
    <row r="23" spans="1:10" ht="27" x14ac:dyDescent="0.15">
      <c r="A23" s="681"/>
      <c r="B23" s="681"/>
      <c r="C23" s="62"/>
      <c r="D23" s="69" t="s">
        <v>137</v>
      </c>
      <c r="E23" s="153">
        <v>1818</v>
      </c>
      <c r="F23" s="153">
        <v>1547</v>
      </c>
      <c r="G23" s="161">
        <f t="shared" si="0"/>
        <v>271</v>
      </c>
      <c r="H23" s="141">
        <f t="shared" si="1"/>
        <v>17.52</v>
      </c>
      <c r="I23" s="110" t="s">
        <v>139</v>
      </c>
      <c r="J23" s="111" t="s">
        <v>631</v>
      </c>
    </row>
    <row r="24" spans="1:10" ht="16.5" customHeight="1" x14ac:dyDescent="0.15">
      <c r="A24" s="681"/>
      <c r="B24" s="681"/>
      <c r="C24" s="682" t="s">
        <v>140</v>
      </c>
      <c r="D24" s="682"/>
      <c r="E24" s="55">
        <f>E16+E20</f>
        <v>341631</v>
      </c>
      <c r="F24" s="55">
        <f>F16+F20</f>
        <v>349724</v>
      </c>
      <c r="G24" s="163">
        <f t="shared" si="0"/>
        <v>-8093</v>
      </c>
      <c r="H24" s="142">
        <f t="shared" si="1"/>
        <v>-2.31</v>
      </c>
      <c r="I24" s="104"/>
      <c r="J24" s="105"/>
    </row>
    <row r="25" spans="1:10" ht="16.5" customHeight="1" x14ac:dyDescent="0.15">
      <c r="A25" s="681"/>
      <c r="B25" s="678" t="s">
        <v>243</v>
      </c>
      <c r="C25" s="679"/>
      <c r="D25" s="680"/>
      <c r="E25" s="55">
        <f>E15+E24</f>
        <v>4829556</v>
      </c>
      <c r="F25" s="55">
        <f>F15+F24</f>
        <v>4789366</v>
      </c>
      <c r="G25" s="163">
        <f t="shared" si="0"/>
        <v>40190</v>
      </c>
      <c r="H25" s="142">
        <f t="shared" si="1"/>
        <v>0.84</v>
      </c>
      <c r="I25" s="104"/>
      <c r="J25" s="105"/>
    </row>
    <row r="26" spans="1:10" ht="16.5" customHeight="1" x14ac:dyDescent="0.15">
      <c r="A26" s="687" t="s">
        <v>142</v>
      </c>
      <c r="B26" s="687"/>
      <c r="C26" s="687"/>
      <c r="D26" s="687"/>
      <c r="E26" s="55">
        <v>1</v>
      </c>
      <c r="F26" s="55">
        <v>1</v>
      </c>
      <c r="G26" s="163">
        <f t="shared" si="0"/>
        <v>0</v>
      </c>
      <c r="H26" s="142">
        <f t="shared" si="1"/>
        <v>0</v>
      </c>
      <c r="I26" s="104"/>
      <c r="J26" s="105"/>
    </row>
    <row r="27" spans="1:10" ht="16.5" customHeight="1" x14ac:dyDescent="0.15">
      <c r="A27" s="687" t="s">
        <v>143</v>
      </c>
      <c r="B27" s="687"/>
      <c r="C27" s="687"/>
      <c r="D27" s="687"/>
      <c r="E27" s="55">
        <v>1</v>
      </c>
      <c r="F27" s="55">
        <v>1</v>
      </c>
      <c r="G27" s="163">
        <f t="shared" si="0"/>
        <v>0</v>
      </c>
      <c r="H27" s="142">
        <f t="shared" si="1"/>
        <v>0</v>
      </c>
      <c r="I27" s="193" t="s">
        <v>367</v>
      </c>
      <c r="J27" s="105"/>
    </row>
    <row r="28" spans="1:10" ht="16.5" customHeight="1" x14ac:dyDescent="0.15">
      <c r="A28" s="688" t="s">
        <v>144</v>
      </c>
      <c r="B28" s="692" t="s">
        <v>244</v>
      </c>
      <c r="C28" s="692"/>
      <c r="D28" s="692"/>
      <c r="E28" s="64">
        <f>SUM(E29:E32)</f>
        <v>4299191</v>
      </c>
      <c r="F28" s="64">
        <f>SUM(F29:F32)</f>
        <v>4534993</v>
      </c>
      <c r="G28" s="162">
        <f>SUM(G29:G32)</f>
        <v>-235802</v>
      </c>
      <c r="H28" s="139">
        <f t="shared" si="1"/>
        <v>-5.2</v>
      </c>
      <c r="I28" s="117"/>
      <c r="J28" s="118"/>
    </row>
    <row r="29" spans="1:10" ht="27.75" customHeight="1" x14ac:dyDescent="0.15">
      <c r="A29" s="689"/>
      <c r="B29" s="57"/>
      <c r="C29" s="697" t="s">
        <v>245</v>
      </c>
      <c r="D29" s="698"/>
      <c r="E29" s="155">
        <v>2938614</v>
      </c>
      <c r="F29" s="155">
        <v>3299117</v>
      </c>
      <c r="G29" s="160">
        <f t="shared" ref="G29:G52" si="2">E29-F29</f>
        <v>-360503</v>
      </c>
      <c r="H29" s="140">
        <f t="shared" si="1"/>
        <v>-10.93</v>
      </c>
      <c r="I29" s="683" t="s">
        <v>544</v>
      </c>
      <c r="J29" s="684"/>
    </row>
    <row r="30" spans="1:10" ht="27.75" customHeight="1" x14ac:dyDescent="0.15">
      <c r="A30" s="689"/>
      <c r="B30" s="57"/>
      <c r="C30" s="693" t="s">
        <v>146</v>
      </c>
      <c r="D30" s="694"/>
      <c r="E30" s="155">
        <v>1</v>
      </c>
      <c r="F30" s="155">
        <v>15030</v>
      </c>
      <c r="G30" s="160">
        <f t="shared" si="2"/>
        <v>-15029</v>
      </c>
      <c r="H30" s="140">
        <f t="shared" si="1"/>
        <v>-99.99</v>
      </c>
      <c r="I30" s="654" t="s">
        <v>544</v>
      </c>
      <c r="J30" s="655"/>
    </row>
    <row r="31" spans="1:10" ht="27.75" customHeight="1" x14ac:dyDescent="0.15">
      <c r="A31" s="689"/>
      <c r="B31" s="57"/>
      <c r="C31" s="699" t="s">
        <v>521</v>
      </c>
      <c r="D31" s="780"/>
      <c r="E31" s="152">
        <v>950797</v>
      </c>
      <c r="F31" s="152">
        <v>846524</v>
      </c>
      <c r="G31" s="164">
        <f t="shared" si="2"/>
        <v>104273</v>
      </c>
      <c r="H31" s="140">
        <f t="shared" si="1"/>
        <v>12.32</v>
      </c>
      <c r="I31" s="781" t="s">
        <v>544</v>
      </c>
      <c r="J31" s="782"/>
    </row>
    <row r="32" spans="1:10" ht="27.75" customHeight="1" x14ac:dyDescent="0.15">
      <c r="A32" s="689"/>
      <c r="B32" s="57"/>
      <c r="C32" s="746" t="s">
        <v>368</v>
      </c>
      <c r="D32" s="747"/>
      <c r="E32" s="152">
        <v>409779</v>
      </c>
      <c r="F32" s="152">
        <v>374322</v>
      </c>
      <c r="G32" s="164">
        <f t="shared" si="2"/>
        <v>35457</v>
      </c>
      <c r="H32" s="141">
        <f t="shared" si="1"/>
        <v>9.4700000000000006</v>
      </c>
      <c r="I32" s="742" t="s">
        <v>544</v>
      </c>
      <c r="J32" s="743"/>
    </row>
    <row r="33" spans="1:12" ht="27.75" customHeight="1" x14ac:dyDescent="0.15">
      <c r="A33" s="689"/>
      <c r="B33" s="750" t="s">
        <v>369</v>
      </c>
      <c r="C33" s="751"/>
      <c r="D33" s="752"/>
      <c r="E33" s="148">
        <v>106539</v>
      </c>
      <c r="F33" s="148">
        <v>81458</v>
      </c>
      <c r="G33" s="163">
        <f t="shared" si="2"/>
        <v>25081</v>
      </c>
      <c r="H33" s="142">
        <f t="shared" si="1"/>
        <v>30.79</v>
      </c>
      <c r="I33" s="656" t="s">
        <v>370</v>
      </c>
      <c r="J33" s="657"/>
    </row>
    <row r="34" spans="1:12" ht="27.75" customHeight="1" x14ac:dyDescent="0.15">
      <c r="A34" s="689"/>
      <c r="B34" s="750" t="s">
        <v>522</v>
      </c>
      <c r="C34" s="783"/>
      <c r="D34" s="784"/>
      <c r="E34" s="154">
        <v>46916</v>
      </c>
      <c r="F34" s="154">
        <v>44416</v>
      </c>
      <c r="G34" s="162">
        <f t="shared" si="2"/>
        <v>2500</v>
      </c>
      <c r="H34" s="139">
        <f t="shared" si="1"/>
        <v>5.63</v>
      </c>
      <c r="I34" s="667" t="s">
        <v>536</v>
      </c>
      <c r="J34" s="668"/>
      <c r="L34" s="140"/>
    </row>
    <row r="35" spans="1:12" ht="16.5" customHeight="1" x14ac:dyDescent="0.15">
      <c r="A35" s="689"/>
      <c r="B35" s="685" t="s">
        <v>246</v>
      </c>
      <c r="C35" s="708"/>
      <c r="D35" s="686"/>
      <c r="E35" s="154">
        <f>SUM(E36:E40)</f>
        <v>74575</v>
      </c>
      <c r="F35" s="154">
        <f>SUM(F36:F40)</f>
        <v>260581</v>
      </c>
      <c r="G35" s="162">
        <f t="shared" si="2"/>
        <v>-186006</v>
      </c>
      <c r="H35" s="139">
        <f t="shared" si="1"/>
        <v>-71.38</v>
      </c>
      <c r="I35" s="117"/>
      <c r="J35" s="118"/>
    </row>
    <row r="36" spans="1:12" ht="27.75" customHeight="1" x14ac:dyDescent="0.15">
      <c r="A36" s="689"/>
      <c r="B36" s="52"/>
      <c r="C36" s="699" t="s">
        <v>371</v>
      </c>
      <c r="D36" s="700"/>
      <c r="E36" s="155">
        <v>60261</v>
      </c>
      <c r="F36" s="155">
        <v>51962</v>
      </c>
      <c r="G36" s="160">
        <f t="shared" si="2"/>
        <v>8299</v>
      </c>
      <c r="H36" s="140">
        <f t="shared" si="1"/>
        <v>15.97</v>
      </c>
      <c r="I36" s="669" t="s">
        <v>372</v>
      </c>
      <c r="J36" s="670"/>
    </row>
    <row r="37" spans="1:12" ht="27.75" customHeight="1" x14ac:dyDescent="0.15">
      <c r="A37" s="689"/>
      <c r="B37" s="52"/>
      <c r="C37" s="797" t="s">
        <v>602</v>
      </c>
      <c r="D37" s="798"/>
      <c r="E37" s="152">
        <v>6713</v>
      </c>
      <c r="F37" s="152">
        <v>193755</v>
      </c>
      <c r="G37" s="164">
        <f t="shared" si="2"/>
        <v>-187042</v>
      </c>
      <c r="H37" s="140">
        <f t="shared" si="1"/>
        <v>-96.54</v>
      </c>
      <c r="I37" s="183"/>
      <c r="J37" s="184"/>
    </row>
    <row r="38" spans="1:12" ht="16.5" customHeight="1" x14ac:dyDescent="0.15">
      <c r="A38" s="689"/>
      <c r="B38" s="52"/>
      <c r="C38" s="795" t="s">
        <v>247</v>
      </c>
      <c r="D38" s="796"/>
      <c r="E38" s="152">
        <v>1</v>
      </c>
      <c r="F38" s="152">
        <v>1</v>
      </c>
      <c r="G38" s="164">
        <f t="shared" si="2"/>
        <v>0</v>
      </c>
      <c r="H38" s="169">
        <f t="shared" si="1"/>
        <v>0</v>
      </c>
      <c r="I38" s="658"/>
      <c r="J38" s="659"/>
    </row>
    <row r="39" spans="1:12" ht="27.75" customHeight="1" x14ac:dyDescent="0.15">
      <c r="A39" s="689"/>
      <c r="B39" s="52"/>
      <c r="C39" s="699" t="s">
        <v>603</v>
      </c>
      <c r="D39" s="700"/>
      <c r="E39" s="155">
        <v>0</v>
      </c>
      <c r="F39" s="155">
        <v>8263</v>
      </c>
      <c r="G39" s="160">
        <f t="shared" si="2"/>
        <v>-8263</v>
      </c>
      <c r="H39" s="151" t="s">
        <v>640</v>
      </c>
      <c r="I39" s="799" t="s">
        <v>618</v>
      </c>
      <c r="J39" s="800"/>
    </row>
    <row r="40" spans="1:12" ht="16.5" customHeight="1" x14ac:dyDescent="0.15">
      <c r="A40" s="689"/>
      <c r="B40" s="52"/>
      <c r="C40" s="191" t="s">
        <v>604</v>
      </c>
      <c r="D40" s="188"/>
      <c r="E40" s="156">
        <v>7600</v>
      </c>
      <c r="F40" s="156">
        <v>6600</v>
      </c>
      <c r="G40" s="190">
        <f t="shared" si="2"/>
        <v>1000</v>
      </c>
      <c r="H40" s="203">
        <f t="shared" si="1"/>
        <v>15.15</v>
      </c>
      <c r="I40" s="185"/>
      <c r="J40" s="186"/>
    </row>
    <row r="41" spans="1:12" ht="16.5" customHeight="1" x14ac:dyDescent="0.15">
      <c r="A41" s="690"/>
      <c r="B41" s="678" t="s">
        <v>140</v>
      </c>
      <c r="C41" s="679"/>
      <c r="D41" s="680"/>
      <c r="E41" s="148">
        <f>E28+E33+E34+E35</f>
        <v>4527221</v>
      </c>
      <c r="F41" s="148">
        <f>F28+F33+F34+F35</f>
        <v>4921448</v>
      </c>
      <c r="G41" s="163">
        <f t="shared" si="2"/>
        <v>-394227</v>
      </c>
      <c r="H41" s="142">
        <f t="shared" si="1"/>
        <v>-8.01</v>
      </c>
      <c r="I41" s="104"/>
      <c r="J41" s="105"/>
    </row>
    <row r="42" spans="1:12" ht="16.5" customHeight="1" x14ac:dyDescent="0.15">
      <c r="A42" s="43" t="s">
        <v>373</v>
      </c>
      <c r="B42" s="56"/>
      <c r="C42" s="56"/>
      <c r="D42" s="44"/>
      <c r="E42" s="154">
        <f>SUM(E43:E44)</f>
        <v>819817</v>
      </c>
      <c r="F42" s="154">
        <f>SUM(F43:F44)</f>
        <v>639594</v>
      </c>
      <c r="G42" s="162">
        <f t="shared" si="2"/>
        <v>180223</v>
      </c>
      <c r="H42" s="139">
        <f t="shared" si="1"/>
        <v>28.18</v>
      </c>
      <c r="I42" s="126"/>
      <c r="J42" s="127"/>
    </row>
    <row r="43" spans="1:12" ht="16.5" customHeight="1" x14ac:dyDescent="0.15">
      <c r="A43" s="57"/>
      <c r="B43" s="693" t="s">
        <v>374</v>
      </c>
      <c r="C43" s="694"/>
      <c r="D43" s="694"/>
      <c r="E43" s="155">
        <v>819817</v>
      </c>
      <c r="F43" s="155">
        <v>635889</v>
      </c>
      <c r="G43" s="160">
        <f t="shared" si="2"/>
        <v>183928</v>
      </c>
      <c r="H43" s="140">
        <f t="shared" si="1"/>
        <v>28.92</v>
      </c>
      <c r="I43" s="654" t="s">
        <v>375</v>
      </c>
      <c r="J43" s="655"/>
    </row>
    <row r="44" spans="1:12" ht="16.5" customHeight="1" x14ac:dyDescent="0.15">
      <c r="A44" s="62"/>
      <c r="B44" s="695" t="s">
        <v>137</v>
      </c>
      <c r="C44" s="696"/>
      <c r="D44" s="696"/>
      <c r="E44" s="153"/>
      <c r="F44" s="153">
        <v>3705</v>
      </c>
      <c r="G44" s="161">
        <f t="shared" si="2"/>
        <v>-3705</v>
      </c>
      <c r="H44" s="141">
        <f t="shared" si="1"/>
        <v>-100</v>
      </c>
      <c r="I44" s="644"/>
      <c r="J44" s="645"/>
    </row>
    <row r="45" spans="1:12" ht="27" customHeight="1" x14ac:dyDescent="0.15">
      <c r="A45" s="685" t="s">
        <v>523</v>
      </c>
      <c r="B45" s="708"/>
      <c r="C45" s="708"/>
      <c r="D45" s="686"/>
      <c r="E45" s="171">
        <f>SUM(E46:E47)</f>
        <v>4698421</v>
      </c>
      <c r="F45" s="171">
        <v>3834518</v>
      </c>
      <c r="G45" s="173">
        <f t="shared" si="2"/>
        <v>863903</v>
      </c>
      <c r="H45" s="219">
        <f t="shared" si="1"/>
        <v>22.53</v>
      </c>
      <c r="I45" s="753" t="s">
        <v>537</v>
      </c>
      <c r="J45" s="757"/>
    </row>
    <row r="46" spans="1:12" ht="27" customHeight="1" x14ac:dyDescent="0.15">
      <c r="A46" s="803"/>
      <c r="B46" s="794" t="s">
        <v>632</v>
      </c>
      <c r="C46" s="805"/>
      <c r="D46" s="780"/>
      <c r="E46" s="155">
        <v>4298514</v>
      </c>
      <c r="F46" s="155">
        <v>3834517</v>
      </c>
      <c r="G46" s="164">
        <f>E46-F46</f>
        <v>463997</v>
      </c>
      <c r="H46" s="140">
        <f t="shared" si="1"/>
        <v>12.1</v>
      </c>
      <c r="I46" s="194"/>
      <c r="J46" s="195"/>
    </row>
    <row r="47" spans="1:12" ht="27" customHeight="1" x14ac:dyDescent="0.15">
      <c r="A47" s="804"/>
      <c r="B47" s="706" t="s">
        <v>633</v>
      </c>
      <c r="C47" s="806"/>
      <c r="D47" s="707"/>
      <c r="E47" s="153">
        <v>399907</v>
      </c>
      <c r="F47" s="153">
        <v>1</v>
      </c>
      <c r="G47" s="161">
        <f>E47-F47</f>
        <v>399906</v>
      </c>
      <c r="H47" s="168" t="s">
        <v>642</v>
      </c>
      <c r="I47" s="196"/>
      <c r="J47" s="197"/>
    </row>
    <row r="48" spans="1:12" ht="16.5" customHeight="1" x14ac:dyDescent="0.15">
      <c r="A48" s="43" t="s">
        <v>376</v>
      </c>
      <c r="B48" s="56"/>
      <c r="C48" s="56"/>
      <c r="D48" s="44"/>
      <c r="E48" s="154">
        <f>SUM(E49:E52)</f>
        <v>948323</v>
      </c>
      <c r="F48" s="154">
        <f>SUM(F49:F52)</f>
        <v>976718</v>
      </c>
      <c r="G48" s="162">
        <f t="shared" si="2"/>
        <v>-28395</v>
      </c>
      <c r="H48" s="139">
        <f>ROUNDDOWN(G48/F48*100,2)</f>
        <v>-2.9</v>
      </c>
      <c r="I48" s="126"/>
      <c r="J48" s="127"/>
    </row>
    <row r="49" spans="1:10" ht="27" customHeight="1" x14ac:dyDescent="0.15">
      <c r="A49" s="57"/>
      <c r="B49" s="699" t="s">
        <v>369</v>
      </c>
      <c r="C49" s="709"/>
      <c r="D49" s="700"/>
      <c r="E49" s="155">
        <v>106539</v>
      </c>
      <c r="F49" s="155">
        <v>81458</v>
      </c>
      <c r="G49" s="160">
        <f t="shared" si="2"/>
        <v>25081</v>
      </c>
      <c r="H49" s="140">
        <f t="shared" ref="H49:H72" si="3">ROUND(G49/F49*100,2)</f>
        <v>30.79</v>
      </c>
      <c r="I49" s="762" t="s">
        <v>370</v>
      </c>
      <c r="J49" s="763"/>
    </row>
    <row r="50" spans="1:10" ht="27" customHeight="1" x14ac:dyDescent="0.15">
      <c r="A50" s="57"/>
      <c r="B50" s="699" t="s">
        <v>522</v>
      </c>
      <c r="C50" s="709"/>
      <c r="D50" s="700"/>
      <c r="E50" s="152">
        <v>46916</v>
      </c>
      <c r="F50" s="152">
        <v>44416</v>
      </c>
      <c r="G50" s="164">
        <f t="shared" si="2"/>
        <v>2500</v>
      </c>
      <c r="H50" s="167">
        <f t="shared" si="3"/>
        <v>5.63</v>
      </c>
      <c r="I50" s="667" t="s">
        <v>536</v>
      </c>
      <c r="J50" s="668"/>
    </row>
    <row r="51" spans="1:10" ht="16.5" customHeight="1" x14ac:dyDescent="0.15">
      <c r="A51" s="57"/>
      <c r="B51" s="748" t="s">
        <v>378</v>
      </c>
      <c r="C51" s="749"/>
      <c r="D51" s="749"/>
      <c r="E51" s="152">
        <v>42146</v>
      </c>
      <c r="F51" s="152">
        <v>62177</v>
      </c>
      <c r="G51" s="164">
        <f t="shared" si="2"/>
        <v>-20031</v>
      </c>
      <c r="H51" s="140">
        <f t="shared" si="3"/>
        <v>-32.22</v>
      </c>
      <c r="I51" s="742" t="s">
        <v>379</v>
      </c>
      <c r="J51" s="743"/>
    </row>
    <row r="52" spans="1:10" ht="16.5" customHeight="1" x14ac:dyDescent="0.15">
      <c r="A52" s="62"/>
      <c r="B52" s="695" t="s">
        <v>439</v>
      </c>
      <c r="C52" s="696"/>
      <c r="D52" s="696"/>
      <c r="E52" s="153">
        <v>752722</v>
      </c>
      <c r="F52" s="153">
        <v>788667</v>
      </c>
      <c r="G52" s="161">
        <f t="shared" si="2"/>
        <v>-35945</v>
      </c>
      <c r="H52" s="141">
        <f t="shared" si="3"/>
        <v>-4.5599999999999996</v>
      </c>
      <c r="I52" s="644" t="s">
        <v>439</v>
      </c>
      <c r="J52" s="645"/>
    </row>
    <row r="53" spans="1:10" ht="23.25" customHeight="1" x14ac:dyDescent="0.15">
      <c r="A53" s="43" t="s">
        <v>496</v>
      </c>
      <c r="B53" s="56"/>
      <c r="C53" s="56"/>
      <c r="D53" s="44"/>
      <c r="E53" s="154">
        <f>SUM(E54:E55)</f>
        <v>2336738</v>
      </c>
      <c r="F53" s="154">
        <f>SUM(F54:F55)</f>
        <v>2072110</v>
      </c>
      <c r="G53" s="162">
        <f>SUM(G54:G55)</f>
        <v>264628</v>
      </c>
      <c r="H53" s="139">
        <f t="shared" si="3"/>
        <v>12.77</v>
      </c>
      <c r="I53" s="753" t="s">
        <v>490</v>
      </c>
      <c r="J53" s="757"/>
    </row>
    <row r="54" spans="1:10" ht="16.5" customHeight="1" x14ac:dyDescent="0.15">
      <c r="A54" s="52"/>
      <c r="B54" s="788" t="s">
        <v>498</v>
      </c>
      <c r="C54" s="789"/>
      <c r="D54" s="790"/>
      <c r="E54" s="155">
        <v>430878</v>
      </c>
      <c r="F54" s="155">
        <v>309133</v>
      </c>
      <c r="G54" s="160">
        <f t="shared" ref="G54:G86" si="4">E54-F54</f>
        <v>121745</v>
      </c>
      <c r="H54" s="140">
        <f t="shared" si="3"/>
        <v>39.380000000000003</v>
      </c>
      <c r="I54" s="758"/>
      <c r="J54" s="759"/>
    </row>
    <row r="55" spans="1:10" ht="16.5" customHeight="1" x14ac:dyDescent="0.15">
      <c r="A55" s="53"/>
      <c r="B55" s="150" t="s">
        <v>499</v>
      </c>
      <c r="C55" s="149"/>
      <c r="D55" s="75"/>
      <c r="E55" s="156">
        <v>1905860</v>
      </c>
      <c r="F55" s="156">
        <v>1762977</v>
      </c>
      <c r="G55" s="160">
        <f t="shared" si="4"/>
        <v>142883</v>
      </c>
      <c r="H55" s="140">
        <f t="shared" si="3"/>
        <v>8.1</v>
      </c>
      <c r="I55" s="760"/>
      <c r="J55" s="761"/>
    </row>
    <row r="56" spans="1:10" ht="16.5" customHeight="1" x14ac:dyDescent="0.15">
      <c r="A56" s="51" t="s">
        <v>149</v>
      </c>
      <c r="B56" s="49"/>
      <c r="C56" s="49"/>
      <c r="D56" s="50"/>
      <c r="E56" s="148">
        <v>4</v>
      </c>
      <c r="F56" s="148">
        <v>8</v>
      </c>
      <c r="G56" s="163">
        <f t="shared" si="4"/>
        <v>-4</v>
      </c>
      <c r="H56" s="142">
        <f t="shared" si="3"/>
        <v>-50</v>
      </c>
      <c r="I56" s="652" t="s">
        <v>641</v>
      </c>
      <c r="J56" s="653"/>
    </row>
    <row r="57" spans="1:10" ht="16.5" customHeight="1" x14ac:dyDescent="0.15">
      <c r="A57" s="688" t="s">
        <v>150</v>
      </c>
      <c r="B57" s="48" t="s">
        <v>500</v>
      </c>
      <c r="C57" s="48"/>
      <c r="D57" s="48"/>
      <c r="E57" s="154">
        <f>SUM(E58:E60)</f>
        <v>249956</v>
      </c>
      <c r="F57" s="154">
        <f>SUM(F58:F60)</f>
        <v>223395</v>
      </c>
      <c r="G57" s="162">
        <f t="shared" si="4"/>
        <v>26561</v>
      </c>
      <c r="H57" s="139">
        <f t="shared" si="3"/>
        <v>11.89</v>
      </c>
      <c r="I57" s="646" t="s">
        <v>383</v>
      </c>
      <c r="J57" s="647"/>
    </row>
    <row r="58" spans="1:10" ht="16.5" customHeight="1" x14ac:dyDescent="0.15">
      <c r="A58" s="689"/>
      <c r="B58" s="801"/>
      <c r="C58" s="72" t="s">
        <v>136</v>
      </c>
      <c r="D58" s="73"/>
      <c r="E58" s="155">
        <v>178084</v>
      </c>
      <c r="F58" s="155">
        <v>160658</v>
      </c>
      <c r="G58" s="160">
        <f t="shared" si="4"/>
        <v>17426</v>
      </c>
      <c r="H58" s="140">
        <f t="shared" si="3"/>
        <v>10.85</v>
      </c>
      <c r="I58" s="648"/>
      <c r="J58" s="649"/>
    </row>
    <row r="59" spans="1:10" ht="16.5" customHeight="1" x14ac:dyDescent="0.15">
      <c r="A59" s="689"/>
      <c r="B59" s="801"/>
      <c r="C59" s="794" t="s">
        <v>543</v>
      </c>
      <c r="D59" s="780"/>
      <c r="E59" s="152">
        <v>45793</v>
      </c>
      <c r="F59" s="152">
        <v>41312</v>
      </c>
      <c r="G59" s="164">
        <f t="shared" si="4"/>
        <v>4481</v>
      </c>
      <c r="H59" s="169">
        <f t="shared" si="3"/>
        <v>10.85</v>
      </c>
      <c r="I59" s="648"/>
      <c r="J59" s="649"/>
    </row>
    <row r="60" spans="1:10" ht="16.5" customHeight="1" x14ac:dyDescent="0.15">
      <c r="A60" s="689"/>
      <c r="B60" s="802"/>
      <c r="C60" s="76" t="s">
        <v>137</v>
      </c>
      <c r="D60" s="77"/>
      <c r="E60" s="153">
        <v>26079</v>
      </c>
      <c r="F60" s="153">
        <v>21425</v>
      </c>
      <c r="G60" s="161">
        <f t="shared" si="4"/>
        <v>4654</v>
      </c>
      <c r="H60" s="141">
        <f t="shared" si="3"/>
        <v>21.72</v>
      </c>
      <c r="I60" s="648"/>
      <c r="J60" s="649"/>
    </row>
    <row r="61" spans="1:10" ht="16.5" customHeight="1" x14ac:dyDescent="0.15">
      <c r="A61" s="689"/>
      <c r="B61" s="48" t="s">
        <v>501</v>
      </c>
      <c r="C61" s="48"/>
      <c r="D61" s="48"/>
      <c r="E61" s="154">
        <f>SUM(E62:E64)</f>
        <v>74149</v>
      </c>
      <c r="F61" s="154">
        <f>SUM(F62:F64)</f>
        <v>72078</v>
      </c>
      <c r="G61" s="162">
        <f t="shared" si="4"/>
        <v>2071</v>
      </c>
      <c r="H61" s="139">
        <f t="shared" si="3"/>
        <v>2.87</v>
      </c>
      <c r="I61" s="648"/>
      <c r="J61" s="649"/>
    </row>
    <row r="62" spans="1:10" ht="16.5" customHeight="1" x14ac:dyDescent="0.15">
      <c r="A62" s="689"/>
      <c r="B62" s="801"/>
      <c r="C62" s="72" t="s">
        <v>136</v>
      </c>
      <c r="D62" s="73"/>
      <c r="E62" s="155">
        <v>53281</v>
      </c>
      <c r="F62" s="155">
        <v>52049</v>
      </c>
      <c r="G62" s="160">
        <f t="shared" si="4"/>
        <v>1232</v>
      </c>
      <c r="H62" s="140">
        <f t="shared" si="3"/>
        <v>2.37</v>
      </c>
      <c r="I62" s="648"/>
      <c r="J62" s="649"/>
    </row>
    <row r="63" spans="1:10" ht="16.5" customHeight="1" x14ac:dyDescent="0.15">
      <c r="A63" s="689"/>
      <c r="B63" s="801"/>
      <c r="C63" s="794" t="s">
        <v>543</v>
      </c>
      <c r="D63" s="780"/>
      <c r="E63" s="152">
        <v>14027</v>
      </c>
      <c r="F63" s="152">
        <v>13688</v>
      </c>
      <c r="G63" s="164">
        <f>E63-F63</f>
        <v>339</v>
      </c>
      <c r="H63" s="169">
        <f>ROUND(G63/F63*100,2)</f>
        <v>2.48</v>
      </c>
      <c r="I63" s="648"/>
      <c r="J63" s="649"/>
    </row>
    <row r="64" spans="1:10" ht="16.5" customHeight="1" x14ac:dyDescent="0.15">
      <c r="A64" s="689"/>
      <c r="B64" s="802"/>
      <c r="C64" s="76" t="s">
        <v>137</v>
      </c>
      <c r="D64" s="77"/>
      <c r="E64" s="153">
        <v>6841</v>
      </c>
      <c r="F64" s="153">
        <v>6341</v>
      </c>
      <c r="G64" s="161">
        <f t="shared" si="4"/>
        <v>500</v>
      </c>
      <c r="H64" s="141">
        <f t="shared" si="3"/>
        <v>7.89</v>
      </c>
      <c r="I64" s="650"/>
      <c r="J64" s="651"/>
    </row>
    <row r="65" spans="1:10" ht="27" customHeight="1" x14ac:dyDescent="0.15">
      <c r="A65" s="689"/>
      <c r="B65" s="47" t="s">
        <v>152</v>
      </c>
      <c r="C65" s="47"/>
      <c r="D65" s="47"/>
      <c r="E65" s="148">
        <v>309881</v>
      </c>
      <c r="F65" s="148">
        <v>287937</v>
      </c>
      <c r="G65" s="163">
        <f t="shared" si="4"/>
        <v>21944</v>
      </c>
      <c r="H65" s="142">
        <f t="shared" si="3"/>
        <v>7.62</v>
      </c>
      <c r="I65" s="667" t="s">
        <v>384</v>
      </c>
      <c r="J65" s="668"/>
    </row>
    <row r="66" spans="1:10" ht="27" customHeight="1" x14ac:dyDescent="0.15">
      <c r="A66" s="689"/>
      <c r="B66" s="47" t="s">
        <v>153</v>
      </c>
      <c r="C66" s="47"/>
      <c r="D66" s="47"/>
      <c r="E66" s="148">
        <v>101333</v>
      </c>
      <c r="F66" s="148">
        <v>88000</v>
      </c>
      <c r="G66" s="163">
        <f t="shared" si="4"/>
        <v>13333</v>
      </c>
      <c r="H66" s="142">
        <f t="shared" si="3"/>
        <v>15.15</v>
      </c>
      <c r="I66" s="656" t="s">
        <v>385</v>
      </c>
      <c r="J66" s="657"/>
    </row>
    <row r="67" spans="1:10" ht="27.75" customHeight="1" x14ac:dyDescent="0.15">
      <c r="A67" s="689"/>
      <c r="B67" s="47" t="s">
        <v>386</v>
      </c>
      <c r="C67" s="47"/>
      <c r="D67" s="47"/>
      <c r="E67" s="148">
        <v>71651</v>
      </c>
      <c r="F67" s="148">
        <v>237899</v>
      </c>
      <c r="G67" s="163">
        <f t="shared" si="4"/>
        <v>-166248</v>
      </c>
      <c r="H67" s="142">
        <f t="shared" si="3"/>
        <v>-69.88</v>
      </c>
      <c r="I67" s="656" t="s">
        <v>387</v>
      </c>
      <c r="J67" s="666"/>
    </row>
    <row r="68" spans="1:10" ht="15.75" customHeight="1" x14ac:dyDescent="0.15">
      <c r="A68" s="689"/>
      <c r="B68" s="48" t="s">
        <v>155</v>
      </c>
      <c r="C68" s="48"/>
      <c r="D68" s="48"/>
      <c r="E68" s="154">
        <v>2437080</v>
      </c>
      <c r="F68" s="154">
        <v>2753730</v>
      </c>
      <c r="G68" s="162">
        <f t="shared" si="4"/>
        <v>-316650</v>
      </c>
      <c r="H68" s="139">
        <f t="shared" si="3"/>
        <v>-11.5</v>
      </c>
      <c r="I68" s="660"/>
      <c r="J68" s="661"/>
    </row>
    <row r="69" spans="1:10" ht="16.5" hidden="1" customHeight="1" x14ac:dyDescent="0.15">
      <c r="A69" s="689"/>
      <c r="B69" s="57"/>
      <c r="C69" s="72" t="s">
        <v>136</v>
      </c>
      <c r="D69" s="73"/>
      <c r="E69" s="155">
        <v>2158879</v>
      </c>
      <c r="F69" s="155">
        <v>2158879</v>
      </c>
      <c r="G69" s="160">
        <f t="shared" si="4"/>
        <v>0</v>
      </c>
      <c r="H69" s="140">
        <f t="shared" si="3"/>
        <v>0</v>
      </c>
      <c r="I69" s="662"/>
      <c r="J69" s="663"/>
    </row>
    <row r="70" spans="1:10" ht="16.5" hidden="1" customHeight="1" x14ac:dyDescent="0.15">
      <c r="A70" s="689"/>
      <c r="B70" s="62"/>
      <c r="C70" s="76" t="s">
        <v>137</v>
      </c>
      <c r="D70" s="77"/>
      <c r="E70" s="153">
        <v>18015</v>
      </c>
      <c r="F70" s="153">
        <v>18015</v>
      </c>
      <c r="G70" s="161">
        <f t="shared" si="4"/>
        <v>0</v>
      </c>
      <c r="H70" s="141">
        <f t="shared" si="3"/>
        <v>0</v>
      </c>
      <c r="I70" s="664"/>
      <c r="J70" s="665"/>
    </row>
    <row r="71" spans="1:10" ht="16.5" customHeight="1" x14ac:dyDescent="0.15">
      <c r="A71" s="690"/>
      <c r="B71" s="678" t="s">
        <v>140</v>
      </c>
      <c r="C71" s="679"/>
      <c r="D71" s="680"/>
      <c r="E71" s="55">
        <f>E57+E61+E65+E66+E67+E68</f>
        <v>3244050</v>
      </c>
      <c r="F71" s="55">
        <f>F57+F61+F65+F66+F67+F68</f>
        <v>3663039</v>
      </c>
      <c r="G71" s="163">
        <f t="shared" si="4"/>
        <v>-418989</v>
      </c>
      <c r="H71" s="142">
        <f t="shared" si="3"/>
        <v>-11.44</v>
      </c>
      <c r="I71" s="104"/>
      <c r="J71" s="105"/>
    </row>
    <row r="72" spans="1:10" ht="16.5" customHeight="1" x14ac:dyDescent="0.15">
      <c r="A72" s="711" t="s">
        <v>156</v>
      </c>
      <c r="B72" s="687" t="s">
        <v>157</v>
      </c>
      <c r="C72" s="687"/>
      <c r="D72" s="687"/>
      <c r="E72" s="55">
        <v>1</v>
      </c>
      <c r="F72" s="55">
        <v>1</v>
      </c>
      <c r="G72" s="163">
        <f t="shared" si="4"/>
        <v>0</v>
      </c>
      <c r="H72" s="142">
        <f t="shared" si="3"/>
        <v>0</v>
      </c>
      <c r="I72" s="660" t="s">
        <v>388</v>
      </c>
      <c r="J72" s="661"/>
    </row>
    <row r="73" spans="1:10" ht="16.5" customHeight="1" x14ac:dyDescent="0.15">
      <c r="A73" s="712"/>
      <c r="B73" s="687" t="s">
        <v>158</v>
      </c>
      <c r="C73" s="687"/>
      <c r="D73" s="687"/>
      <c r="E73" s="55">
        <v>0</v>
      </c>
      <c r="F73" s="55">
        <v>0</v>
      </c>
      <c r="G73" s="163">
        <f t="shared" si="4"/>
        <v>0</v>
      </c>
      <c r="H73" s="220" t="s">
        <v>642</v>
      </c>
      <c r="I73" s="662"/>
      <c r="J73" s="663"/>
    </row>
    <row r="74" spans="1:10" ht="16.5" customHeight="1" x14ac:dyDescent="0.15">
      <c r="A74" s="713"/>
      <c r="B74" s="682" t="s">
        <v>140</v>
      </c>
      <c r="C74" s="682"/>
      <c r="D74" s="682"/>
      <c r="E74" s="55">
        <f>SUM(E72:E73)</f>
        <v>1</v>
      </c>
      <c r="F74" s="55">
        <f>SUM(F72:F73)</f>
        <v>1</v>
      </c>
      <c r="G74" s="163">
        <f t="shared" si="4"/>
        <v>0</v>
      </c>
      <c r="H74" s="142">
        <f t="shared" ref="H74:H85" si="5">ROUND(G74/F74*100,2)</f>
        <v>0</v>
      </c>
      <c r="I74" s="664"/>
      <c r="J74" s="665"/>
    </row>
    <row r="75" spans="1:10" ht="16.5" customHeight="1" x14ac:dyDescent="0.15">
      <c r="A75" s="688" t="s">
        <v>159</v>
      </c>
      <c r="B75" s="687" t="s">
        <v>160</v>
      </c>
      <c r="C75" s="687"/>
      <c r="D75" s="687"/>
      <c r="E75" s="55">
        <v>25000</v>
      </c>
      <c r="F75" s="55">
        <v>25000</v>
      </c>
      <c r="G75" s="163">
        <f t="shared" si="4"/>
        <v>0</v>
      </c>
      <c r="H75" s="142">
        <f t="shared" si="5"/>
        <v>0</v>
      </c>
      <c r="I75" s="104" t="s">
        <v>389</v>
      </c>
      <c r="J75" s="105"/>
    </row>
    <row r="76" spans="1:10" ht="16.5" customHeight="1" x14ac:dyDescent="0.15">
      <c r="A76" s="689"/>
      <c r="B76" s="687" t="s">
        <v>161</v>
      </c>
      <c r="C76" s="687"/>
      <c r="D76" s="687"/>
      <c r="E76" s="55">
        <v>122</v>
      </c>
      <c r="F76" s="55">
        <v>320</v>
      </c>
      <c r="G76" s="163">
        <f t="shared" si="4"/>
        <v>-198</v>
      </c>
      <c r="H76" s="142">
        <f t="shared" si="5"/>
        <v>-61.88</v>
      </c>
      <c r="I76" s="104" t="s">
        <v>390</v>
      </c>
      <c r="J76" s="105"/>
    </row>
    <row r="77" spans="1:10" ht="16.5" customHeight="1" x14ac:dyDescent="0.15">
      <c r="A77" s="689"/>
      <c r="B77" s="61" t="s">
        <v>162</v>
      </c>
      <c r="C77" s="82"/>
      <c r="D77" s="79"/>
      <c r="E77" s="64">
        <f>SUM(E78:E81)</f>
        <v>17001</v>
      </c>
      <c r="F77" s="64">
        <f>SUM(F78:F81)</f>
        <v>11002</v>
      </c>
      <c r="G77" s="162">
        <f t="shared" si="4"/>
        <v>5999</v>
      </c>
      <c r="H77" s="139">
        <f t="shared" si="5"/>
        <v>54.53</v>
      </c>
      <c r="I77" s="128"/>
      <c r="J77" s="129"/>
    </row>
    <row r="78" spans="1:10" ht="16.5" customHeight="1" x14ac:dyDescent="0.15">
      <c r="A78" s="689"/>
      <c r="B78" s="78"/>
      <c r="C78" s="80" t="s">
        <v>248</v>
      </c>
      <c r="D78" s="81"/>
      <c r="E78" s="67">
        <v>1</v>
      </c>
      <c r="F78" s="67">
        <v>1</v>
      </c>
      <c r="G78" s="160">
        <f t="shared" si="4"/>
        <v>0</v>
      </c>
      <c r="H78" s="140">
        <f t="shared" si="5"/>
        <v>0</v>
      </c>
      <c r="I78" s="654"/>
      <c r="J78" s="655"/>
    </row>
    <row r="79" spans="1:10" ht="16.5" customHeight="1" x14ac:dyDescent="0.15">
      <c r="A79" s="689"/>
      <c r="B79" s="78"/>
      <c r="C79" s="80" t="s">
        <v>249</v>
      </c>
      <c r="D79" s="81"/>
      <c r="E79" s="67">
        <v>1000</v>
      </c>
      <c r="F79" s="67">
        <v>1000</v>
      </c>
      <c r="G79" s="160">
        <f t="shared" si="4"/>
        <v>0</v>
      </c>
      <c r="H79" s="140">
        <f t="shared" si="5"/>
        <v>0</v>
      </c>
      <c r="I79" s="654" t="s">
        <v>391</v>
      </c>
      <c r="J79" s="655"/>
    </row>
    <row r="80" spans="1:10" ht="16.5" customHeight="1" x14ac:dyDescent="0.15">
      <c r="A80" s="689"/>
      <c r="B80" s="78"/>
      <c r="C80" s="80" t="s">
        <v>250</v>
      </c>
      <c r="D80" s="81"/>
      <c r="E80" s="67">
        <v>10000</v>
      </c>
      <c r="F80" s="67">
        <v>10000</v>
      </c>
      <c r="G80" s="160">
        <f t="shared" si="4"/>
        <v>0</v>
      </c>
      <c r="H80" s="140">
        <f t="shared" si="5"/>
        <v>0</v>
      </c>
      <c r="I80" s="654" t="s">
        <v>392</v>
      </c>
      <c r="J80" s="655"/>
    </row>
    <row r="81" spans="1:10" ht="16.5" customHeight="1" x14ac:dyDescent="0.15">
      <c r="A81" s="689"/>
      <c r="C81" s="74" t="s">
        <v>162</v>
      </c>
      <c r="D81" s="75"/>
      <c r="E81" s="70">
        <v>6000</v>
      </c>
      <c r="F81" s="70">
        <v>1</v>
      </c>
      <c r="G81" s="161">
        <f t="shared" si="4"/>
        <v>5999</v>
      </c>
      <c r="H81" s="168" t="s">
        <v>642</v>
      </c>
      <c r="I81" s="644" t="s">
        <v>634</v>
      </c>
      <c r="J81" s="645"/>
    </row>
    <row r="82" spans="1:10" ht="16.5" customHeight="1" x14ac:dyDescent="0.15">
      <c r="A82" s="690"/>
      <c r="B82" s="682" t="s">
        <v>140</v>
      </c>
      <c r="C82" s="682"/>
      <c r="D82" s="682"/>
      <c r="E82" s="55">
        <f>E75+E76+E77</f>
        <v>42123</v>
      </c>
      <c r="F82" s="55">
        <f>F75+F76+F77</f>
        <v>36322</v>
      </c>
      <c r="G82" s="163">
        <f t="shared" si="4"/>
        <v>5801</v>
      </c>
      <c r="H82" s="142">
        <f t="shared" si="5"/>
        <v>15.97</v>
      </c>
      <c r="I82" s="104"/>
      <c r="J82" s="105"/>
    </row>
    <row r="83" spans="1:10" ht="16.5" customHeight="1" x14ac:dyDescent="0.15">
      <c r="A83" s="688" t="s">
        <v>251</v>
      </c>
      <c r="B83" s="701" t="s">
        <v>252</v>
      </c>
      <c r="C83" s="701"/>
      <c r="D83" s="701"/>
      <c r="E83" s="148">
        <v>19428831</v>
      </c>
      <c r="F83" s="148">
        <v>19169596</v>
      </c>
      <c r="G83" s="163">
        <f t="shared" si="4"/>
        <v>259235</v>
      </c>
      <c r="H83" s="216">
        <f t="shared" si="5"/>
        <v>1.35</v>
      </c>
      <c r="I83" s="217"/>
      <c r="J83" s="218"/>
    </row>
    <row r="84" spans="1:10" ht="16.5" customHeight="1" x14ac:dyDescent="0.15">
      <c r="A84" s="689"/>
      <c r="B84" s="701" t="s">
        <v>253</v>
      </c>
      <c r="C84" s="701"/>
      <c r="D84" s="701"/>
      <c r="E84" s="148">
        <v>787368</v>
      </c>
      <c r="F84" s="148">
        <v>662582</v>
      </c>
      <c r="G84" s="163">
        <f t="shared" si="4"/>
        <v>124786</v>
      </c>
      <c r="H84" s="216">
        <f t="shared" si="5"/>
        <v>18.829999999999998</v>
      </c>
      <c r="I84" s="217"/>
      <c r="J84" s="218"/>
    </row>
    <row r="85" spans="1:10" ht="16.5" customHeight="1" x14ac:dyDescent="0.15">
      <c r="A85" s="689"/>
      <c r="B85" s="701" t="s">
        <v>254</v>
      </c>
      <c r="C85" s="701"/>
      <c r="D85" s="701"/>
      <c r="E85" s="148">
        <v>1230057</v>
      </c>
      <c r="F85" s="148">
        <v>1100948</v>
      </c>
      <c r="G85" s="163">
        <f t="shared" si="4"/>
        <v>129109</v>
      </c>
      <c r="H85" s="216">
        <f t="shared" si="5"/>
        <v>11.73</v>
      </c>
      <c r="I85" s="217"/>
      <c r="J85" s="218"/>
    </row>
    <row r="86" spans="1:10" ht="16.5" customHeight="1" x14ac:dyDescent="0.15">
      <c r="A86" s="710"/>
      <c r="B86" s="714" t="s">
        <v>255</v>
      </c>
      <c r="C86" s="715"/>
      <c r="D86" s="716"/>
      <c r="E86" s="55">
        <f>SUM(E83:E85)</f>
        <v>21446256</v>
      </c>
      <c r="F86" s="55">
        <f>SUM(F83:F85)</f>
        <v>20933126</v>
      </c>
      <c r="G86" s="137">
        <f t="shared" si="4"/>
        <v>513130</v>
      </c>
      <c r="H86" s="142">
        <f>ROUNDDOWN(G86/F86*100,2)</f>
        <v>2.4500000000000002</v>
      </c>
      <c r="I86" s="104"/>
      <c r="J86" s="105"/>
    </row>
  </sheetData>
  <mergeCells count="89">
    <mergeCell ref="A2:J2"/>
    <mergeCell ref="A5:D6"/>
    <mergeCell ref="E5:E6"/>
    <mergeCell ref="F5:F6"/>
    <mergeCell ref="G5:H5"/>
    <mergeCell ref="I5:J6"/>
    <mergeCell ref="A7:A25"/>
    <mergeCell ref="B7:B15"/>
    <mergeCell ref="C7:D7"/>
    <mergeCell ref="C11:D11"/>
    <mergeCell ref="C15:D15"/>
    <mergeCell ref="B16:B24"/>
    <mergeCell ref="C16:D16"/>
    <mergeCell ref="C20:D20"/>
    <mergeCell ref="C24:D24"/>
    <mergeCell ref="B25:D25"/>
    <mergeCell ref="I29:J29"/>
    <mergeCell ref="C30:D30"/>
    <mergeCell ref="I30:J30"/>
    <mergeCell ref="C31:D31"/>
    <mergeCell ref="I31:J31"/>
    <mergeCell ref="A26:D26"/>
    <mergeCell ref="A27:D27"/>
    <mergeCell ref="A28:A41"/>
    <mergeCell ref="B28:D28"/>
    <mergeCell ref="C29:D29"/>
    <mergeCell ref="C32:D32"/>
    <mergeCell ref="B35:D35"/>
    <mergeCell ref="C36:D36"/>
    <mergeCell ref="B41:D41"/>
    <mergeCell ref="I32:J32"/>
    <mergeCell ref="B33:D33"/>
    <mergeCell ref="I33:J33"/>
    <mergeCell ref="B34:D34"/>
    <mergeCell ref="I34:J34"/>
    <mergeCell ref="I36:J36"/>
    <mergeCell ref="C37:D37"/>
    <mergeCell ref="C38:D38"/>
    <mergeCell ref="I38:J38"/>
    <mergeCell ref="C39:D39"/>
    <mergeCell ref="I39:J39"/>
    <mergeCell ref="B43:D43"/>
    <mergeCell ref="I43:J44"/>
    <mergeCell ref="B44:D44"/>
    <mergeCell ref="A45:D45"/>
    <mergeCell ref="I45:J45"/>
    <mergeCell ref="A46:A47"/>
    <mergeCell ref="B51:D51"/>
    <mergeCell ref="I51:J51"/>
    <mergeCell ref="B52:D52"/>
    <mergeCell ref="I52:J52"/>
    <mergeCell ref="B49:D49"/>
    <mergeCell ref="I49:J49"/>
    <mergeCell ref="B50:D50"/>
    <mergeCell ref="I50:J50"/>
    <mergeCell ref="B46:D46"/>
    <mergeCell ref="B47:D47"/>
    <mergeCell ref="I53:J55"/>
    <mergeCell ref="B54:D54"/>
    <mergeCell ref="I56:J56"/>
    <mergeCell ref="A57:A71"/>
    <mergeCell ref="I57:J64"/>
    <mergeCell ref="I65:J65"/>
    <mergeCell ref="I66:J66"/>
    <mergeCell ref="I67:J67"/>
    <mergeCell ref="I68:J70"/>
    <mergeCell ref="B71:D71"/>
    <mergeCell ref="C59:D59"/>
    <mergeCell ref="C63:D63"/>
    <mergeCell ref="B58:B60"/>
    <mergeCell ref="B62:B64"/>
    <mergeCell ref="A72:A74"/>
    <mergeCell ref="B72:D72"/>
    <mergeCell ref="B73:D73"/>
    <mergeCell ref="B74:D74"/>
    <mergeCell ref="A75:A82"/>
    <mergeCell ref="A83:A86"/>
    <mergeCell ref="B83:D83"/>
    <mergeCell ref="B84:D84"/>
    <mergeCell ref="B85:D85"/>
    <mergeCell ref="B86:D86"/>
    <mergeCell ref="I80:J80"/>
    <mergeCell ref="I81:J81"/>
    <mergeCell ref="B82:D82"/>
    <mergeCell ref="I72:J74"/>
    <mergeCell ref="B75:D75"/>
    <mergeCell ref="B76:D76"/>
    <mergeCell ref="I78:J78"/>
    <mergeCell ref="I79:J79"/>
  </mergeCells>
  <phoneticPr fontId="2"/>
  <dataValidations count="2">
    <dataValidation imeMode="off" allowBlank="1" showInputMessage="1" showErrorMessage="1" sqref="L34 E7:H86"/>
    <dataValidation imeMode="hiragana" allowBlank="1" showInputMessage="1" showErrorMessage="1" sqref="I71:I72 J41 I48:I50 J4 J35 J71 I65:I68 I53 I75:J76 I4:I42 J7:J28 I78:I81 I56 I82:J65536"/>
  </dataValidations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5" customHeight="1" x14ac:dyDescent="0.15"/>
  <cols>
    <col min="1" max="1" width="2.75" style="1" customWidth="1"/>
    <col min="2" max="3" width="5.625" style="1" customWidth="1"/>
    <col min="4" max="4" width="11.625" style="1" customWidth="1"/>
    <col min="5" max="7" width="10.625" style="1" customWidth="1"/>
    <col min="8" max="8" width="8.625" style="1" customWidth="1"/>
    <col min="9" max="9" width="20.625" style="1" customWidth="1"/>
    <col min="10" max="10" width="12.875" style="6" bestFit="1" customWidth="1"/>
    <col min="11" max="16384" width="9" style="1"/>
  </cols>
  <sheetData>
    <row r="1" spans="1:10" ht="15" customHeight="1" x14ac:dyDescent="0.15">
      <c r="A1" s="1" t="s">
        <v>128</v>
      </c>
    </row>
    <row r="2" spans="1:10" ht="15" customHeight="1" x14ac:dyDescent="0.15">
      <c r="A2" s="558" t="s">
        <v>0</v>
      </c>
      <c r="B2" s="620"/>
      <c r="C2" s="620"/>
      <c r="D2" s="559"/>
      <c r="E2" s="618" t="s">
        <v>11</v>
      </c>
      <c r="F2" s="618" t="s">
        <v>13</v>
      </c>
      <c r="G2" s="574" t="s">
        <v>15</v>
      </c>
      <c r="H2" s="576"/>
      <c r="I2" s="558" t="s">
        <v>19</v>
      </c>
      <c r="J2" s="614"/>
    </row>
    <row r="3" spans="1:10" ht="15" customHeight="1" x14ac:dyDescent="0.15">
      <c r="A3" s="560"/>
      <c r="B3" s="621"/>
      <c r="C3" s="621"/>
      <c r="D3" s="561"/>
      <c r="E3" s="619"/>
      <c r="F3" s="619"/>
      <c r="G3" s="2" t="s">
        <v>17</v>
      </c>
      <c r="H3" s="2" t="s">
        <v>80</v>
      </c>
      <c r="I3" s="615"/>
      <c r="J3" s="616"/>
    </row>
    <row r="4" spans="1:10" ht="15" customHeight="1" x14ac:dyDescent="0.15">
      <c r="A4" s="625" t="s">
        <v>82</v>
      </c>
      <c r="B4" s="622" t="s">
        <v>83</v>
      </c>
      <c r="C4" s="623"/>
      <c r="D4" s="624"/>
      <c r="E4" s="8">
        <v>209198</v>
      </c>
      <c r="F4" s="8">
        <v>169394</v>
      </c>
      <c r="G4" s="8">
        <f t="shared" ref="G4:G30" si="0">E4-F4</f>
        <v>39804</v>
      </c>
      <c r="H4" s="9">
        <f t="shared" ref="H4:H30" si="1">G4/F4</f>
        <v>0.23497880680543584</v>
      </c>
      <c r="I4" s="17" t="s">
        <v>85</v>
      </c>
      <c r="J4" s="18"/>
    </row>
    <row r="5" spans="1:10" ht="15" customHeight="1" x14ac:dyDescent="0.15">
      <c r="A5" s="626"/>
      <c r="B5" s="565" t="s">
        <v>84</v>
      </c>
      <c r="C5" s="566"/>
      <c r="D5" s="567"/>
      <c r="E5" s="8">
        <v>127089</v>
      </c>
      <c r="F5" s="8">
        <v>146568</v>
      </c>
      <c r="G5" s="8">
        <f t="shared" si="0"/>
        <v>-19479</v>
      </c>
      <c r="H5" s="9">
        <f t="shared" si="1"/>
        <v>-0.13290076960864583</v>
      </c>
      <c r="I5" s="24"/>
      <c r="J5" s="25"/>
    </row>
    <row r="6" spans="1:10" ht="15" customHeight="1" x14ac:dyDescent="0.15">
      <c r="A6" s="626"/>
      <c r="B6" s="562" t="s">
        <v>31</v>
      </c>
      <c r="C6" s="563"/>
      <c r="D6" s="564"/>
      <c r="E6" s="8">
        <v>336287</v>
      </c>
      <c r="F6" s="8">
        <v>315962</v>
      </c>
      <c r="G6" s="8">
        <f t="shared" si="0"/>
        <v>20325</v>
      </c>
      <c r="H6" s="9">
        <f t="shared" si="1"/>
        <v>6.4327355821269652E-2</v>
      </c>
      <c r="I6" s="26"/>
      <c r="J6" s="27"/>
    </row>
    <row r="7" spans="1:10" ht="15" customHeight="1" x14ac:dyDescent="0.15">
      <c r="A7" s="597" t="s">
        <v>95</v>
      </c>
      <c r="B7" s="564" t="s">
        <v>86</v>
      </c>
      <c r="C7" s="571"/>
      <c r="D7" s="3" t="s">
        <v>87</v>
      </c>
      <c r="E7" s="8">
        <v>5596137</v>
      </c>
      <c r="F7" s="8">
        <v>6035499</v>
      </c>
      <c r="G7" s="8">
        <f t="shared" si="0"/>
        <v>-439362</v>
      </c>
      <c r="H7" s="9">
        <f t="shared" si="1"/>
        <v>-7.2796300686985449E-2</v>
      </c>
      <c r="I7" s="13" t="s">
        <v>103</v>
      </c>
      <c r="J7" s="15" t="s">
        <v>104</v>
      </c>
    </row>
    <row r="8" spans="1:10" ht="15" customHeight="1" x14ac:dyDescent="0.15">
      <c r="A8" s="598"/>
      <c r="B8" s="564"/>
      <c r="C8" s="571"/>
      <c r="D8" s="3" t="s">
        <v>88</v>
      </c>
      <c r="E8" s="8">
        <v>1631423</v>
      </c>
      <c r="F8" s="8">
        <v>1804588</v>
      </c>
      <c r="G8" s="8">
        <f t="shared" si="0"/>
        <v>-173165</v>
      </c>
      <c r="H8" s="9">
        <f t="shared" si="1"/>
        <v>-9.5958191010912186E-2</v>
      </c>
      <c r="I8" s="13" t="s">
        <v>103</v>
      </c>
      <c r="J8" s="15" t="s">
        <v>107</v>
      </c>
    </row>
    <row r="9" spans="1:10" ht="15" customHeight="1" x14ac:dyDescent="0.15">
      <c r="A9" s="598"/>
      <c r="B9" s="564"/>
      <c r="C9" s="571"/>
      <c r="D9" s="2" t="s">
        <v>31</v>
      </c>
      <c r="E9" s="8">
        <f>E7+E8</f>
        <v>7227560</v>
      </c>
      <c r="F9" s="8">
        <f>F7+F8</f>
        <v>7840087</v>
      </c>
      <c r="G9" s="8">
        <f t="shared" si="0"/>
        <v>-612527</v>
      </c>
      <c r="H9" s="9">
        <f t="shared" si="1"/>
        <v>-7.8127576900613477E-2</v>
      </c>
      <c r="I9" s="14"/>
      <c r="J9" s="16"/>
    </row>
    <row r="10" spans="1:10" ht="15" customHeight="1" x14ac:dyDescent="0.15">
      <c r="A10" s="598"/>
      <c r="B10" s="603" t="s">
        <v>89</v>
      </c>
      <c r="C10" s="604"/>
      <c r="D10" s="28" t="s">
        <v>87</v>
      </c>
      <c r="E10" s="8">
        <v>85800</v>
      </c>
      <c r="F10" s="8">
        <v>80221</v>
      </c>
      <c r="G10" s="8">
        <f t="shared" si="0"/>
        <v>5579</v>
      </c>
      <c r="H10" s="9">
        <f t="shared" si="1"/>
        <v>6.9545380885304348E-2</v>
      </c>
      <c r="I10" s="13" t="s">
        <v>103</v>
      </c>
      <c r="J10" s="15" t="s">
        <v>108</v>
      </c>
    </row>
    <row r="11" spans="1:10" ht="15" customHeight="1" x14ac:dyDescent="0.15">
      <c r="A11" s="598"/>
      <c r="B11" s="605"/>
      <c r="C11" s="606"/>
      <c r="D11" s="12" t="s">
        <v>88</v>
      </c>
      <c r="E11" s="8">
        <v>22842</v>
      </c>
      <c r="F11" s="8">
        <v>22401</v>
      </c>
      <c r="G11" s="8">
        <f t="shared" si="0"/>
        <v>441</v>
      </c>
      <c r="H11" s="9">
        <f t="shared" si="1"/>
        <v>1.9686621132985135E-2</v>
      </c>
      <c r="I11" s="13" t="s">
        <v>103</v>
      </c>
      <c r="J11" s="15" t="s">
        <v>109</v>
      </c>
    </row>
    <row r="12" spans="1:10" ht="15" customHeight="1" x14ac:dyDescent="0.15">
      <c r="A12" s="598"/>
      <c r="B12" s="607"/>
      <c r="C12" s="608"/>
      <c r="D12" s="7" t="s">
        <v>31</v>
      </c>
      <c r="E12" s="8">
        <f>E10+E11</f>
        <v>108642</v>
      </c>
      <c r="F12" s="8">
        <f>F10+F11</f>
        <v>102622</v>
      </c>
      <c r="G12" s="8">
        <f t="shared" si="0"/>
        <v>6020</v>
      </c>
      <c r="H12" s="9">
        <f t="shared" si="1"/>
        <v>5.8661885365711056E-2</v>
      </c>
      <c r="I12" s="14"/>
      <c r="J12" s="16"/>
    </row>
    <row r="13" spans="1:10" ht="28.5" x14ac:dyDescent="0.15">
      <c r="A13" s="598"/>
      <c r="B13" s="565" t="s">
        <v>90</v>
      </c>
      <c r="C13" s="566"/>
      <c r="D13" s="567"/>
      <c r="E13" s="8">
        <v>39119</v>
      </c>
      <c r="F13" s="8">
        <v>36353</v>
      </c>
      <c r="G13" s="8">
        <f t="shared" si="0"/>
        <v>2766</v>
      </c>
      <c r="H13" s="9">
        <f t="shared" si="1"/>
        <v>7.6087255522240257E-2</v>
      </c>
      <c r="I13" s="14" t="s">
        <v>105</v>
      </c>
      <c r="J13" s="16" t="s">
        <v>106</v>
      </c>
    </row>
    <row r="14" spans="1:10" ht="15" customHeight="1" x14ac:dyDescent="0.15">
      <c r="A14" s="598"/>
      <c r="B14" s="603" t="s">
        <v>91</v>
      </c>
      <c r="C14" s="604"/>
      <c r="D14" s="31" t="s">
        <v>87</v>
      </c>
      <c r="E14" s="8">
        <v>692195</v>
      </c>
      <c r="F14" s="8">
        <v>679708</v>
      </c>
      <c r="G14" s="8">
        <f t="shared" si="0"/>
        <v>12487</v>
      </c>
      <c r="H14" s="9">
        <f t="shared" si="1"/>
        <v>1.8371124070924574E-2</v>
      </c>
      <c r="I14" s="13" t="s">
        <v>125</v>
      </c>
      <c r="J14" s="15" t="s">
        <v>110</v>
      </c>
    </row>
    <row r="15" spans="1:10" ht="15" customHeight="1" x14ac:dyDescent="0.15">
      <c r="A15" s="598"/>
      <c r="B15" s="605"/>
      <c r="C15" s="606"/>
      <c r="D15" s="11" t="s">
        <v>88</v>
      </c>
      <c r="E15" s="8">
        <v>83149</v>
      </c>
      <c r="F15" s="8">
        <v>93580</v>
      </c>
      <c r="G15" s="8">
        <f t="shared" si="0"/>
        <v>-10431</v>
      </c>
      <c r="H15" s="9">
        <f t="shared" si="1"/>
        <v>-0.11146612524043599</v>
      </c>
      <c r="I15" s="13" t="s">
        <v>125</v>
      </c>
      <c r="J15" s="15" t="s">
        <v>111</v>
      </c>
    </row>
    <row r="16" spans="1:10" ht="15" customHeight="1" x14ac:dyDescent="0.15">
      <c r="A16" s="598"/>
      <c r="B16" s="607"/>
      <c r="C16" s="608"/>
      <c r="D16" s="7" t="s">
        <v>31</v>
      </c>
      <c r="E16" s="8">
        <f>E14+E15</f>
        <v>775344</v>
      </c>
      <c r="F16" s="8">
        <f>F14+F15</f>
        <v>773288</v>
      </c>
      <c r="G16" s="8">
        <f t="shared" si="0"/>
        <v>2056</v>
      </c>
      <c r="H16" s="9">
        <f t="shared" si="1"/>
        <v>2.6587765489701118E-3</v>
      </c>
      <c r="I16" s="14"/>
      <c r="J16" s="16"/>
    </row>
    <row r="17" spans="1:10" ht="28.5" x14ac:dyDescent="0.15">
      <c r="A17" s="598"/>
      <c r="B17" s="609" t="s">
        <v>92</v>
      </c>
      <c r="C17" s="604"/>
      <c r="D17" s="10" t="s">
        <v>87</v>
      </c>
      <c r="E17" s="8">
        <v>180</v>
      </c>
      <c r="F17" s="8">
        <v>180</v>
      </c>
      <c r="G17" s="8">
        <f t="shared" si="0"/>
        <v>0</v>
      </c>
      <c r="H17" s="32">
        <f t="shared" si="1"/>
        <v>0</v>
      </c>
      <c r="I17" s="14" t="s">
        <v>112</v>
      </c>
      <c r="J17" s="16" t="s">
        <v>113</v>
      </c>
    </row>
    <row r="18" spans="1:10" ht="28.5" x14ac:dyDescent="0.15">
      <c r="A18" s="598"/>
      <c r="B18" s="610"/>
      <c r="C18" s="606"/>
      <c r="D18" s="10" t="s">
        <v>88</v>
      </c>
      <c r="E18" s="8">
        <v>210</v>
      </c>
      <c r="F18" s="8">
        <v>210</v>
      </c>
      <c r="G18" s="8">
        <f t="shared" si="0"/>
        <v>0</v>
      </c>
      <c r="H18" s="32">
        <f t="shared" si="1"/>
        <v>0</v>
      </c>
      <c r="I18" s="14" t="s">
        <v>112</v>
      </c>
      <c r="J18" s="16" t="s">
        <v>114</v>
      </c>
    </row>
    <row r="19" spans="1:10" ht="15" customHeight="1" x14ac:dyDescent="0.15">
      <c r="A19" s="598"/>
      <c r="B19" s="611"/>
      <c r="C19" s="608"/>
      <c r="D19" s="7" t="s">
        <v>31</v>
      </c>
      <c r="E19" s="8">
        <f>E17+E18</f>
        <v>390</v>
      </c>
      <c r="F19" s="8">
        <f>F17+F18</f>
        <v>390</v>
      </c>
      <c r="G19" s="8">
        <f t="shared" si="0"/>
        <v>0</v>
      </c>
      <c r="H19" s="32">
        <f t="shared" si="1"/>
        <v>0</v>
      </c>
      <c r="I19" s="13"/>
      <c r="J19" s="15"/>
    </row>
    <row r="20" spans="1:10" ht="28.5" x14ac:dyDescent="0.15">
      <c r="A20" s="598"/>
      <c r="B20" s="566" t="s">
        <v>126</v>
      </c>
      <c r="C20" s="566"/>
      <c r="D20" s="567"/>
      <c r="E20" s="8">
        <v>112500</v>
      </c>
      <c r="F20" s="8">
        <v>120000</v>
      </c>
      <c r="G20" s="8">
        <f t="shared" si="0"/>
        <v>-7500</v>
      </c>
      <c r="H20" s="9">
        <f t="shared" si="1"/>
        <v>-6.25E-2</v>
      </c>
      <c r="I20" s="14" t="s">
        <v>115</v>
      </c>
      <c r="J20" s="16" t="s">
        <v>116</v>
      </c>
    </row>
    <row r="21" spans="1:10" ht="28.5" x14ac:dyDescent="0.15">
      <c r="A21" s="598"/>
      <c r="B21" s="566" t="s">
        <v>93</v>
      </c>
      <c r="C21" s="566"/>
      <c r="D21" s="567"/>
      <c r="E21" s="8">
        <v>58520</v>
      </c>
      <c r="F21" s="8">
        <v>60900</v>
      </c>
      <c r="G21" s="8">
        <f t="shared" si="0"/>
        <v>-2380</v>
      </c>
      <c r="H21" s="9">
        <f t="shared" si="1"/>
        <v>-3.9080459770114942E-2</v>
      </c>
      <c r="I21" s="14" t="s">
        <v>115</v>
      </c>
      <c r="J21" s="16" t="s">
        <v>117</v>
      </c>
    </row>
    <row r="22" spans="1:10" ht="15" customHeight="1" x14ac:dyDescent="0.15">
      <c r="A22" s="598"/>
      <c r="B22" s="617" t="s">
        <v>94</v>
      </c>
      <c r="C22" s="617"/>
      <c r="D22" s="578"/>
      <c r="E22" s="8">
        <v>13317</v>
      </c>
      <c r="F22" s="8">
        <v>11718</v>
      </c>
      <c r="G22" s="8">
        <f t="shared" si="0"/>
        <v>1599</v>
      </c>
      <c r="H22" s="9">
        <f t="shared" si="1"/>
        <v>0.13645673323092677</v>
      </c>
      <c r="I22" s="13" t="s">
        <v>94</v>
      </c>
      <c r="J22" s="15"/>
    </row>
    <row r="23" spans="1:10" ht="15" customHeight="1" x14ac:dyDescent="0.15">
      <c r="A23" s="599"/>
      <c r="B23" s="594" t="s">
        <v>31</v>
      </c>
      <c r="C23" s="595"/>
      <c r="D23" s="596"/>
      <c r="E23" s="8">
        <f>E9+E12+E13+E16+E19+E20+E21+E22</f>
        <v>8335392</v>
      </c>
      <c r="F23" s="8">
        <f>F9+F12+F13+F16+F19+F20+F21+F22</f>
        <v>8945358</v>
      </c>
      <c r="G23" s="8">
        <f t="shared" si="0"/>
        <v>-609966</v>
      </c>
      <c r="H23" s="9">
        <f t="shared" si="1"/>
        <v>-6.8187992028938355E-2</v>
      </c>
      <c r="I23" s="14"/>
      <c r="J23" s="16"/>
    </row>
    <row r="24" spans="1:10" ht="28.5" x14ac:dyDescent="0.15">
      <c r="A24" s="600" t="s">
        <v>96</v>
      </c>
      <c r="B24" s="601"/>
      <c r="C24" s="601"/>
      <c r="D24" s="602"/>
      <c r="E24" s="8">
        <v>4847417</v>
      </c>
      <c r="F24" s="8">
        <v>3930246</v>
      </c>
      <c r="G24" s="8">
        <f t="shared" si="0"/>
        <v>917171</v>
      </c>
      <c r="H24" s="9">
        <f t="shared" si="1"/>
        <v>0.23336223737648992</v>
      </c>
      <c r="I24" s="14" t="s">
        <v>118</v>
      </c>
      <c r="J24" s="16" t="s">
        <v>119</v>
      </c>
    </row>
    <row r="25" spans="1:10" ht="15" customHeight="1" x14ac:dyDescent="0.15">
      <c r="A25" s="565" t="s">
        <v>97</v>
      </c>
      <c r="B25" s="566"/>
      <c r="C25" s="566"/>
      <c r="D25" s="567"/>
      <c r="E25" s="8">
        <v>716594</v>
      </c>
      <c r="F25" s="8">
        <v>695128</v>
      </c>
      <c r="G25" s="8">
        <f t="shared" si="0"/>
        <v>21466</v>
      </c>
      <c r="H25" s="9">
        <f t="shared" si="1"/>
        <v>3.0880643564926171E-2</v>
      </c>
      <c r="I25" s="14" t="s">
        <v>97</v>
      </c>
      <c r="J25" s="16"/>
    </row>
    <row r="26" spans="1:10" ht="15" customHeight="1" x14ac:dyDescent="0.15">
      <c r="A26" s="565" t="s">
        <v>98</v>
      </c>
      <c r="B26" s="566"/>
      <c r="C26" s="566"/>
      <c r="D26" s="567"/>
      <c r="E26" s="8">
        <v>109874</v>
      </c>
      <c r="F26" s="8">
        <v>113080</v>
      </c>
      <c r="G26" s="8">
        <f t="shared" si="0"/>
        <v>-3206</v>
      </c>
      <c r="H26" s="9">
        <f t="shared" si="1"/>
        <v>-2.835160948001415E-2</v>
      </c>
      <c r="I26" s="13" t="s">
        <v>120</v>
      </c>
      <c r="J26" s="15"/>
    </row>
    <row r="27" spans="1:10" ht="28.5" x14ac:dyDescent="0.15">
      <c r="A27" s="565" t="s">
        <v>99</v>
      </c>
      <c r="B27" s="566"/>
      <c r="C27" s="566"/>
      <c r="D27" s="567"/>
      <c r="E27" s="8">
        <v>13755</v>
      </c>
      <c r="F27" s="8">
        <v>11094</v>
      </c>
      <c r="G27" s="8">
        <f t="shared" si="0"/>
        <v>2661</v>
      </c>
      <c r="H27" s="9">
        <f t="shared" si="1"/>
        <v>0.2398593834505138</v>
      </c>
      <c r="I27" s="14" t="s">
        <v>121</v>
      </c>
      <c r="J27" s="16" t="s">
        <v>122</v>
      </c>
    </row>
    <row r="28" spans="1:10" ht="15" customHeight="1" x14ac:dyDescent="0.15">
      <c r="A28" s="565" t="s">
        <v>100</v>
      </c>
      <c r="B28" s="566"/>
      <c r="C28" s="566"/>
      <c r="D28" s="567"/>
      <c r="E28" s="8">
        <v>5</v>
      </c>
      <c r="F28" s="8">
        <v>92</v>
      </c>
      <c r="G28" s="8">
        <f t="shared" si="0"/>
        <v>-87</v>
      </c>
      <c r="H28" s="9">
        <f t="shared" si="1"/>
        <v>-0.94565217391304346</v>
      </c>
      <c r="I28" s="29" t="s">
        <v>123</v>
      </c>
      <c r="J28" s="23"/>
    </row>
    <row r="29" spans="1:10" ht="15" customHeight="1" x14ac:dyDescent="0.15">
      <c r="A29" s="565" t="s">
        <v>101</v>
      </c>
      <c r="B29" s="566"/>
      <c r="C29" s="566"/>
      <c r="D29" s="567"/>
      <c r="E29" s="8">
        <v>25003</v>
      </c>
      <c r="F29" s="8">
        <v>40003</v>
      </c>
      <c r="G29" s="8">
        <f t="shared" si="0"/>
        <v>-15000</v>
      </c>
      <c r="H29" s="9">
        <f t="shared" si="1"/>
        <v>-0.37497187710921681</v>
      </c>
      <c r="I29" s="30" t="s">
        <v>124</v>
      </c>
      <c r="J29" s="23"/>
    </row>
    <row r="30" spans="1:10" ht="15" customHeight="1" x14ac:dyDescent="0.15">
      <c r="A30" s="565" t="s">
        <v>102</v>
      </c>
      <c r="B30" s="566"/>
      <c r="C30" s="566"/>
      <c r="D30" s="567"/>
      <c r="E30" s="8">
        <v>1380</v>
      </c>
      <c r="F30" s="8">
        <v>380</v>
      </c>
      <c r="G30" s="8">
        <f t="shared" si="0"/>
        <v>1000</v>
      </c>
      <c r="H30" s="9">
        <f t="shared" si="1"/>
        <v>2.6315789473684212</v>
      </c>
      <c r="I30" s="30" t="s">
        <v>102</v>
      </c>
      <c r="J30" s="23"/>
    </row>
    <row r="31" spans="1:10" ht="15" customHeight="1" x14ac:dyDescent="0.15">
      <c r="A31" s="574" t="s">
        <v>127</v>
      </c>
      <c r="B31" s="612"/>
      <c r="C31" s="612"/>
      <c r="D31" s="613"/>
      <c r="E31" s="8">
        <f>E6+E23+E24+E25+E26+E27+E28+E29+E30</f>
        <v>14385707</v>
      </c>
      <c r="F31" s="8">
        <f>F6+F23+F24+F25+F26+F27+F28+F29+F30</f>
        <v>14051343</v>
      </c>
      <c r="G31" s="8">
        <f>E31-F31</f>
        <v>334364</v>
      </c>
      <c r="H31" s="9">
        <f>G31/F31</f>
        <v>2.3795874885411308E-2</v>
      </c>
      <c r="I31" s="13"/>
      <c r="J31" s="15"/>
    </row>
  </sheetData>
  <mergeCells count="27">
    <mergeCell ref="A31:D31"/>
    <mergeCell ref="I2:J3"/>
    <mergeCell ref="A28:D28"/>
    <mergeCell ref="A29:D29"/>
    <mergeCell ref="A30:D30"/>
    <mergeCell ref="B21:D21"/>
    <mergeCell ref="B22:D22"/>
    <mergeCell ref="E2:E3"/>
    <mergeCell ref="F2:F3"/>
    <mergeCell ref="G2:H2"/>
    <mergeCell ref="A27:D27"/>
    <mergeCell ref="A2:D3"/>
    <mergeCell ref="B5:D5"/>
    <mergeCell ref="B10:C12"/>
    <mergeCell ref="B4:D4"/>
    <mergeCell ref="A4:A6"/>
    <mergeCell ref="B7:C9"/>
    <mergeCell ref="A26:D26"/>
    <mergeCell ref="B6:D6"/>
    <mergeCell ref="B23:D23"/>
    <mergeCell ref="A7:A23"/>
    <mergeCell ref="A24:D24"/>
    <mergeCell ref="A25:D25"/>
    <mergeCell ref="B13:D13"/>
    <mergeCell ref="B14:C16"/>
    <mergeCell ref="B17:C19"/>
    <mergeCell ref="B20:D20"/>
  </mergeCells>
  <phoneticPr fontId="2"/>
  <dataValidations count="2">
    <dataValidation imeMode="off" allowBlank="1" showInputMessage="1" showErrorMessage="1" sqref="E4:H31"/>
    <dataValidation imeMode="hiragana" allowBlank="1" showInputMessage="1" showErrorMessage="1" sqref="J1 I31:J65536 I1:I2 J4:J27 I4:I28"/>
  </dataValidations>
  <printOptions horizontalCentered="1"/>
  <pageMargins left="0.59055118110236227" right="0.39370078740157483" top="0.98425196850393704" bottom="0.78740157480314965" header="0.51181102362204722" footer="0.51181102362204722"/>
  <pageSetup paperSize="9" scale="84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3" zoomScaleNormal="100" workbookViewId="0">
      <selection activeCell="G54" sqref="G54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2.625" style="41" customWidth="1"/>
    <col min="10" max="16384" width="9" style="40"/>
  </cols>
  <sheetData>
    <row r="1" spans="1:9" ht="15" customHeight="1" x14ac:dyDescent="0.15">
      <c r="A1" s="40" t="s">
        <v>256</v>
      </c>
      <c r="D1" s="157"/>
      <c r="I1" s="131" t="s">
        <v>363</v>
      </c>
    </row>
    <row r="2" spans="1:9" ht="15" customHeight="1" x14ac:dyDescent="0.15">
      <c r="A2" s="674" t="s">
        <v>0</v>
      </c>
      <c r="B2" s="620"/>
      <c r="C2" s="559"/>
      <c r="D2" s="778" t="s">
        <v>364</v>
      </c>
      <c r="E2" s="722" t="s">
        <v>365</v>
      </c>
      <c r="F2" s="776" t="s">
        <v>473</v>
      </c>
      <c r="G2" s="777"/>
      <c r="H2" s="674" t="s">
        <v>19</v>
      </c>
      <c r="I2" s="719"/>
    </row>
    <row r="3" spans="1:9" ht="21" customHeight="1" x14ac:dyDescent="0.15">
      <c r="A3" s="560"/>
      <c r="B3" s="621"/>
      <c r="C3" s="561"/>
      <c r="D3" s="779"/>
      <c r="E3" s="723"/>
      <c r="F3" s="130" t="s">
        <v>366</v>
      </c>
      <c r="G3" s="130" t="s">
        <v>432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148">
        <v>195491</v>
      </c>
      <c r="E4" s="148">
        <v>175874</v>
      </c>
      <c r="F4" s="137">
        <f t="shared" ref="F4:F49" si="0">D4-E4</f>
        <v>19617</v>
      </c>
      <c r="G4" s="142">
        <f t="shared" ref="G4:G23" si="1">ROUND(F4/E4*100,2)</f>
        <v>11.15</v>
      </c>
      <c r="H4" s="753" t="s">
        <v>516</v>
      </c>
      <c r="I4" s="726"/>
    </row>
    <row r="5" spans="1:9" ht="16.5" customHeight="1" x14ac:dyDescent="0.15">
      <c r="A5" s="712"/>
      <c r="B5" s="51" t="s">
        <v>165</v>
      </c>
      <c r="C5" s="49"/>
      <c r="D5" s="148">
        <v>114390</v>
      </c>
      <c r="E5" s="148">
        <v>112063</v>
      </c>
      <c r="F5" s="137">
        <f t="shared" si="0"/>
        <v>2327</v>
      </c>
      <c r="G5" s="142">
        <f t="shared" si="1"/>
        <v>2.08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148">
        <f>SUM(D4:D5)</f>
        <v>309881</v>
      </c>
      <c r="E6" s="148">
        <f>SUM(E4:E5)</f>
        <v>287937</v>
      </c>
      <c r="F6" s="137">
        <f t="shared" si="0"/>
        <v>21944</v>
      </c>
      <c r="G6" s="142">
        <f t="shared" si="1"/>
        <v>7.62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148">
        <v>11674225</v>
      </c>
      <c r="E7" s="148">
        <v>12087237</v>
      </c>
      <c r="F7" s="137">
        <f t="shared" si="0"/>
        <v>-413012</v>
      </c>
      <c r="G7" s="142">
        <f t="shared" si="1"/>
        <v>-3.42</v>
      </c>
      <c r="H7" s="104" t="s">
        <v>308</v>
      </c>
      <c r="I7" s="215">
        <v>11381</v>
      </c>
    </row>
    <row r="8" spans="1:9" ht="16.5" customHeight="1" x14ac:dyDescent="0.15">
      <c r="A8" s="689"/>
      <c r="B8" s="689"/>
      <c r="C8" s="51" t="s">
        <v>259</v>
      </c>
      <c r="D8" s="148">
        <v>230168</v>
      </c>
      <c r="E8" s="148">
        <v>289448</v>
      </c>
      <c r="F8" s="137">
        <f t="shared" si="0"/>
        <v>-59280</v>
      </c>
      <c r="G8" s="142">
        <f t="shared" si="1"/>
        <v>-20.48</v>
      </c>
      <c r="H8" s="104" t="s">
        <v>308</v>
      </c>
      <c r="I8" s="215">
        <v>9597</v>
      </c>
    </row>
    <row r="9" spans="1:9" ht="16.5" customHeight="1" x14ac:dyDescent="0.15">
      <c r="A9" s="689"/>
      <c r="B9" s="689"/>
      <c r="C9" s="51" t="s">
        <v>260</v>
      </c>
      <c r="D9" s="148">
        <v>1308060</v>
      </c>
      <c r="E9" s="148">
        <v>1334721</v>
      </c>
      <c r="F9" s="137">
        <f t="shared" si="0"/>
        <v>-26661</v>
      </c>
      <c r="G9" s="142">
        <f t="shared" si="1"/>
        <v>-2</v>
      </c>
      <c r="H9" s="104" t="s">
        <v>308</v>
      </c>
      <c r="I9" s="215">
        <v>61234</v>
      </c>
    </row>
    <row r="10" spans="1:9" ht="16.5" customHeight="1" x14ac:dyDescent="0.15">
      <c r="A10" s="689"/>
      <c r="B10" s="689"/>
      <c r="C10" s="51" t="s">
        <v>261</v>
      </c>
      <c r="D10" s="148">
        <v>180</v>
      </c>
      <c r="E10" s="148">
        <v>180</v>
      </c>
      <c r="F10" s="137">
        <f t="shared" si="0"/>
        <v>0</v>
      </c>
      <c r="G10" s="142">
        <f t="shared" si="1"/>
        <v>0</v>
      </c>
      <c r="H10" s="106"/>
      <c r="I10" s="107"/>
    </row>
    <row r="11" spans="1:9" ht="16.5" customHeight="1" x14ac:dyDescent="0.15">
      <c r="A11" s="689"/>
      <c r="B11" s="689"/>
      <c r="C11" s="51" t="s">
        <v>262</v>
      </c>
      <c r="D11" s="148">
        <f>14060-D21</f>
        <v>13826</v>
      </c>
      <c r="E11" s="148">
        <v>11425</v>
      </c>
      <c r="F11" s="137">
        <f t="shared" si="0"/>
        <v>2401</v>
      </c>
      <c r="G11" s="142">
        <f t="shared" si="1"/>
        <v>21.02</v>
      </c>
      <c r="H11" s="734" t="s">
        <v>395</v>
      </c>
      <c r="I11" s="735"/>
    </row>
    <row r="12" spans="1:9" ht="16.5" customHeight="1" x14ac:dyDescent="0.15">
      <c r="A12" s="689"/>
      <c r="B12" s="690"/>
      <c r="C12" s="46" t="s">
        <v>140</v>
      </c>
      <c r="D12" s="148">
        <f>SUM(D7:D11)</f>
        <v>13226459</v>
      </c>
      <c r="E12" s="148">
        <f>SUM(E7:E11)</f>
        <v>13723011</v>
      </c>
      <c r="F12" s="137">
        <f t="shared" si="0"/>
        <v>-496552</v>
      </c>
      <c r="G12" s="142">
        <f t="shared" si="1"/>
        <v>-3.62</v>
      </c>
      <c r="H12" s="104"/>
      <c r="I12" s="105"/>
    </row>
    <row r="13" spans="1:9" ht="27" x14ac:dyDescent="0.15">
      <c r="A13" s="689"/>
      <c r="B13" s="51" t="s">
        <v>167</v>
      </c>
      <c r="C13" s="49"/>
      <c r="D13" s="148">
        <v>51983</v>
      </c>
      <c r="E13" s="148">
        <v>53642</v>
      </c>
      <c r="F13" s="137">
        <f t="shared" si="0"/>
        <v>-1659</v>
      </c>
      <c r="G13" s="142">
        <f t="shared" si="1"/>
        <v>-3.09</v>
      </c>
      <c r="H13" s="106" t="s">
        <v>396</v>
      </c>
      <c r="I13" s="198" t="s">
        <v>639</v>
      </c>
    </row>
    <row r="14" spans="1:9" ht="27" x14ac:dyDescent="0.15">
      <c r="A14" s="689"/>
      <c r="B14" s="49" t="s">
        <v>168</v>
      </c>
      <c r="C14" s="49"/>
      <c r="D14" s="148">
        <v>159680</v>
      </c>
      <c r="E14" s="148">
        <v>138670</v>
      </c>
      <c r="F14" s="137">
        <f t="shared" si="0"/>
        <v>21010</v>
      </c>
      <c r="G14" s="142">
        <f t="shared" si="1"/>
        <v>15.15</v>
      </c>
      <c r="H14" s="106" t="s">
        <v>397</v>
      </c>
      <c r="I14" s="198" t="s">
        <v>636</v>
      </c>
    </row>
    <row r="15" spans="1:9" ht="27" x14ac:dyDescent="0.15">
      <c r="A15" s="689"/>
      <c r="B15" s="49" t="s">
        <v>170</v>
      </c>
      <c r="C15" s="49"/>
      <c r="D15" s="148">
        <v>12600</v>
      </c>
      <c r="E15" s="148">
        <v>15000</v>
      </c>
      <c r="F15" s="137">
        <f t="shared" si="0"/>
        <v>-2400</v>
      </c>
      <c r="G15" s="142">
        <f t="shared" si="1"/>
        <v>-16</v>
      </c>
      <c r="H15" s="106" t="s">
        <v>397</v>
      </c>
      <c r="I15" s="198" t="s">
        <v>635</v>
      </c>
    </row>
    <row r="16" spans="1:9" ht="16.5" customHeight="1" x14ac:dyDescent="0.15">
      <c r="A16" s="689"/>
      <c r="B16" s="714" t="s">
        <v>263</v>
      </c>
      <c r="C16" s="716"/>
      <c r="D16" s="148">
        <f>D12+D13+D14+D15</f>
        <v>13450722</v>
      </c>
      <c r="E16" s="148">
        <f>E12+E13+E14+E15</f>
        <v>13930323</v>
      </c>
      <c r="F16" s="137">
        <f t="shared" si="0"/>
        <v>-479601</v>
      </c>
      <c r="G16" s="142">
        <f t="shared" si="1"/>
        <v>-3.44</v>
      </c>
      <c r="H16" s="104"/>
      <c r="I16" s="105"/>
    </row>
    <row r="17" spans="1:9" ht="16.5" customHeight="1" x14ac:dyDescent="0.15">
      <c r="A17" s="689"/>
      <c r="B17" s="688" t="s">
        <v>264</v>
      </c>
      <c r="C17" s="51" t="s">
        <v>258</v>
      </c>
      <c r="D17" s="148">
        <v>670803</v>
      </c>
      <c r="E17" s="148">
        <v>579760</v>
      </c>
      <c r="F17" s="137">
        <f t="shared" si="0"/>
        <v>91043</v>
      </c>
      <c r="G17" s="142">
        <f t="shared" si="1"/>
        <v>15.7</v>
      </c>
      <c r="H17" s="104" t="s">
        <v>308</v>
      </c>
      <c r="I17" s="215">
        <v>13174</v>
      </c>
    </row>
    <row r="18" spans="1:9" ht="16.5" customHeight="1" x14ac:dyDescent="0.15">
      <c r="A18" s="689"/>
      <c r="B18" s="598"/>
      <c r="C18" s="51" t="s">
        <v>259</v>
      </c>
      <c r="D18" s="148">
        <v>10106</v>
      </c>
      <c r="E18" s="148">
        <v>7853</v>
      </c>
      <c r="F18" s="137">
        <f t="shared" si="0"/>
        <v>2253</v>
      </c>
      <c r="G18" s="142">
        <f t="shared" si="1"/>
        <v>28.69</v>
      </c>
      <c r="H18" s="104" t="s">
        <v>308</v>
      </c>
      <c r="I18" s="215">
        <v>25138</v>
      </c>
    </row>
    <row r="19" spans="1:9" ht="16.5" customHeight="1" x14ac:dyDescent="0.15">
      <c r="A19" s="689"/>
      <c r="B19" s="598"/>
      <c r="C19" s="51" t="s">
        <v>260</v>
      </c>
      <c r="D19" s="148">
        <v>106279</v>
      </c>
      <c r="E19" s="148">
        <v>74789</v>
      </c>
      <c r="F19" s="137">
        <f t="shared" si="0"/>
        <v>31490</v>
      </c>
      <c r="G19" s="142">
        <f t="shared" si="1"/>
        <v>42.11</v>
      </c>
      <c r="H19" s="104" t="s">
        <v>308</v>
      </c>
      <c r="I19" s="215">
        <v>113248</v>
      </c>
    </row>
    <row r="20" spans="1:9" ht="16.5" customHeight="1" x14ac:dyDescent="0.15">
      <c r="A20" s="689"/>
      <c r="B20" s="598"/>
      <c r="C20" s="51" t="s">
        <v>261</v>
      </c>
      <c r="D20" s="148">
        <v>180</v>
      </c>
      <c r="E20" s="148">
        <v>180</v>
      </c>
      <c r="F20" s="137">
        <f t="shared" si="0"/>
        <v>0</v>
      </c>
      <c r="G20" s="142">
        <f t="shared" si="1"/>
        <v>0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148">
        <v>234</v>
      </c>
      <c r="E21" s="148">
        <v>151</v>
      </c>
      <c r="F21" s="137">
        <f t="shared" si="0"/>
        <v>83</v>
      </c>
      <c r="G21" s="142">
        <f t="shared" si="1"/>
        <v>54.97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148">
        <f>SUM(D17:D21)</f>
        <v>787602</v>
      </c>
      <c r="E22" s="148">
        <f>SUM(E17:E21)</f>
        <v>662733</v>
      </c>
      <c r="F22" s="137">
        <f t="shared" si="0"/>
        <v>124869</v>
      </c>
      <c r="G22" s="142">
        <f t="shared" si="1"/>
        <v>18.84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148">
        <f>D16+D22</f>
        <v>14238324</v>
      </c>
      <c r="E23" s="148">
        <f>E16+E22</f>
        <v>14593056</v>
      </c>
      <c r="F23" s="137">
        <f t="shared" si="0"/>
        <v>-354732</v>
      </c>
      <c r="G23" s="142">
        <f t="shared" si="1"/>
        <v>-2.4300000000000002</v>
      </c>
      <c r="H23" s="104"/>
      <c r="I23" s="105"/>
    </row>
    <row r="24" spans="1:9" ht="16.5" customHeight="1" x14ac:dyDescent="0.15">
      <c r="A24" s="61" t="s">
        <v>518</v>
      </c>
      <c r="B24" s="82"/>
      <c r="C24" s="54"/>
      <c r="D24" s="154">
        <f>SUM(D25:D26)</f>
        <v>2938737</v>
      </c>
      <c r="E24" s="154">
        <f>SUM(E25:E26)</f>
        <v>2606609</v>
      </c>
      <c r="F24" s="134">
        <f t="shared" si="0"/>
        <v>332128</v>
      </c>
      <c r="G24" s="139">
        <f t="shared" ref="G24:G29" si="2">ROUNDDOWN(F24/E24*100,2)</f>
        <v>12.74</v>
      </c>
      <c r="H24" s="117"/>
      <c r="I24" s="118"/>
    </row>
    <row r="25" spans="1:9" ht="27" customHeight="1" x14ac:dyDescent="0.15">
      <c r="A25" s="57"/>
      <c r="B25" s="84" t="s">
        <v>518</v>
      </c>
      <c r="C25" s="85"/>
      <c r="D25" s="155">
        <v>2938431</v>
      </c>
      <c r="E25" s="155">
        <v>2606248</v>
      </c>
      <c r="F25" s="135">
        <f t="shared" si="0"/>
        <v>332183</v>
      </c>
      <c r="G25" s="140">
        <f t="shared" si="2"/>
        <v>12.74</v>
      </c>
      <c r="H25" s="654" t="s">
        <v>538</v>
      </c>
      <c r="I25" s="655"/>
    </row>
    <row r="26" spans="1:9" ht="16.5" customHeight="1" x14ac:dyDescent="0.15">
      <c r="A26" s="57"/>
      <c r="B26" s="80" t="s">
        <v>268</v>
      </c>
      <c r="C26" s="86"/>
      <c r="D26" s="155">
        <v>306</v>
      </c>
      <c r="E26" s="155">
        <v>361</v>
      </c>
      <c r="F26" s="135">
        <f t="shared" si="0"/>
        <v>-55</v>
      </c>
      <c r="G26" s="140">
        <f t="shared" si="2"/>
        <v>-15.23</v>
      </c>
      <c r="H26" s="791" t="s">
        <v>540</v>
      </c>
      <c r="I26" s="792"/>
    </row>
    <row r="27" spans="1:9" ht="16.5" customHeight="1" x14ac:dyDescent="0.15">
      <c r="A27" s="61" t="s">
        <v>519</v>
      </c>
      <c r="B27" s="82"/>
      <c r="C27" s="54"/>
      <c r="D27" s="154">
        <f>SUM(D28:D29)</f>
        <v>8520</v>
      </c>
      <c r="E27" s="154">
        <f>SUM(E28:E29)</f>
        <v>4676</v>
      </c>
      <c r="F27" s="134">
        <f t="shared" si="0"/>
        <v>3844</v>
      </c>
      <c r="G27" s="139">
        <f t="shared" si="2"/>
        <v>82.2</v>
      </c>
      <c r="H27" s="117"/>
      <c r="I27" s="118"/>
    </row>
    <row r="28" spans="1:9" ht="27" customHeight="1" x14ac:dyDescent="0.15">
      <c r="A28" s="57"/>
      <c r="B28" s="84" t="s">
        <v>519</v>
      </c>
      <c r="C28" s="85"/>
      <c r="D28" s="155">
        <v>8241</v>
      </c>
      <c r="E28" s="155">
        <v>4347</v>
      </c>
      <c r="F28" s="135">
        <f t="shared" si="0"/>
        <v>3894</v>
      </c>
      <c r="G28" s="140">
        <f t="shared" si="2"/>
        <v>89.57</v>
      </c>
      <c r="H28" s="654" t="s">
        <v>539</v>
      </c>
      <c r="I28" s="655"/>
    </row>
    <row r="29" spans="1:9" ht="16.5" customHeight="1" x14ac:dyDescent="0.15">
      <c r="A29" s="57"/>
      <c r="B29" s="80" t="s">
        <v>268</v>
      </c>
      <c r="C29" s="86"/>
      <c r="D29" s="155">
        <v>279</v>
      </c>
      <c r="E29" s="155">
        <v>329</v>
      </c>
      <c r="F29" s="135">
        <f t="shared" si="0"/>
        <v>-50</v>
      </c>
      <c r="G29" s="140">
        <f t="shared" si="2"/>
        <v>-15.19</v>
      </c>
      <c r="H29" s="791" t="s">
        <v>541</v>
      </c>
      <c r="I29" s="792"/>
    </row>
    <row r="30" spans="1:9" ht="16.5" customHeight="1" x14ac:dyDescent="0.15">
      <c r="A30" s="61" t="s">
        <v>266</v>
      </c>
      <c r="B30" s="82"/>
      <c r="C30" s="54"/>
      <c r="D30" s="154">
        <f>SUM(D31:D32)</f>
        <v>165</v>
      </c>
      <c r="E30" s="154">
        <f>SUM(E31:E32)</f>
        <v>44380</v>
      </c>
      <c r="F30" s="134">
        <f t="shared" si="0"/>
        <v>-44215</v>
      </c>
      <c r="G30" s="139">
        <f>ROUND(F30/E30*100,2)</f>
        <v>-99.63</v>
      </c>
      <c r="H30" s="117"/>
      <c r="I30" s="118"/>
    </row>
    <row r="31" spans="1:9" ht="27" customHeight="1" x14ac:dyDescent="0.15">
      <c r="A31" s="57"/>
      <c r="B31" s="84" t="s">
        <v>267</v>
      </c>
      <c r="C31" s="85"/>
      <c r="D31" s="155">
        <v>0</v>
      </c>
      <c r="E31" s="155">
        <v>44207</v>
      </c>
      <c r="F31" s="135">
        <f t="shared" si="0"/>
        <v>-44207</v>
      </c>
      <c r="G31" s="199" t="s">
        <v>637</v>
      </c>
      <c r="H31" s="654" t="s">
        <v>398</v>
      </c>
      <c r="I31" s="655"/>
    </row>
    <row r="32" spans="1:9" ht="16.5" customHeight="1" x14ac:dyDescent="0.15">
      <c r="A32" s="57"/>
      <c r="B32" s="80" t="s">
        <v>268</v>
      </c>
      <c r="C32" s="86"/>
      <c r="D32" s="155">
        <v>165</v>
      </c>
      <c r="E32" s="155">
        <v>173</v>
      </c>
      <c r="F32" s="135">
        <f t="shared" si="0"/>
        <v>-8</v>
      </c>
      <c r="G32" s="140">
        <f t="shared" ref="G32:G49" si="3">ROUND(F32/E32*100,2)</f>
        <v>-4.62</v>
      </c>
      <c r="H32" s="119" t="s">
        <v>399</v>
      </c>
      <c r="I32" s="120"/>
    </row>
    <row r="33" spans="1:9" ht="16.5" customHeight="1" x14ac:dyDescent="0.15">
      <c r="A33" s="51" t="s">
        <v>400</v>
      </c>
      <c r="B33" s="49"/>
      <c r="C33" s="49"/>
      <c r="D33" s="148">
        <v>1230057</v>
      </c>
      <c r="E33" s="148">
        <v>1100948</v>
      </c>
      <c r="F33" s="137">
        <f t="shared" si="0"/>
        <v>129109</v>
      </c>
      <c r="G33" s="142">
        <f t="shared" si="3"/>
        <v>11.73</v>
      </c>
      <c r="H33" s="117" t="s">
        <v>401</v>
      </c>
      <c r="I33" s="123"/>
    </row>
    <row r="34" spans="1:9" ht="16.5" customHeight="1" x14ac:dyDescent="0.15">
      <c r="A34" s="60" t="s">
        <v>504</v>
      </c>
      <c r="C34" s="56"/>
      <c r="D34" s="154">
        <f>SUM(D35:D38)</f>
        <v>2393030</v>
      </c>
      <c r="E34" s="154">
        <f>SUM(E35:E38)</f>
        <v>1976227</v>
      </c>
      <c r="F34" s="134">
        <f t="shared" si="0"/>
        <v>416803</v>
      </c>
      <c r="G34" s="139">
        <f t="shared" si="3"/>
        <v>21.09</v>
      </c>
      <c r="H34" s="61"/>
      <c r="I34" s="118"/>
    </row>
    <row r="35" spans="1:9" ht="16.5" customHeight="1" x14ac:dyDescent="0.15">
      <c r="A35" s="57"/>
      <c r="B35" s="766" t="s">
        <v>493</v>
      </c>
      <c r="C35" s="767"/>
      <c r="D35" s="155">
        <v>426158</v>
      </c>
      <c r="E35" s="155">
        <v>325835</v>
      </c>
      <c r="F35" s="135">
        <f t="shared" si="0"/>
        <v>100323</v>
      </c>
      <c r="G35" s="140">
        <f t="shared" si="3"/>
        <v>30.79</v>
      </c>
      <c r="H35" s="768" t="s">
        <v>403</v>
      </c>
      <c r="I35" s="769"/>
    </row>
    <row r="36" spans="1:9" ht="16.5" customHeight="1" x14ac:dyDescent="0.15">
      <c r="A36" s="57"/>
      <c r="B36" s="766" t="s">
        <v>506</v>
      </c>
      <c r="C36" s="773"/>
      <c r="D36" s="155">
        <v>1966213</v>
      </c>
      <c r="E36" s="155">
        <v>1649733</v>
      </c>
      <c r="F36" s="135">
        <f t="shared" si="0"/>
        <v>316480</v>
      </c>
      <c r="G36" s="167">
        <f t="shared" si="3"/>
        <v>19.18</v>
      </c>
      <c r="H36" s="770"/>
      <c r="I36" s="769"/>
    </row>
    <row r="37" spans="1:9" ht="16.5" customHeight="1" x14ac:dyDescent="0.15">
      <c r="A37" s="88"/>
      <c r="B37" s="766" t="s">
        <v>507</v>
      </c>
      <c r="C37" s="767"/>
      <c r="D37" s="155">
        <v>193</v>
      </c>
      <c r="E37" s="155">
        <v>193</v>
      </c>
      <c r="F37" s="135">
        <f t="shared" si="0"/>
        <v>0</v>
      </c>
      <c r="G37" s="140">
        <f t="shared" si="3"/>
        <v>0</v>
      </c>
      <c r="H37" s="770"/>
      <c r="I37" s="769"/>
    </row>
    <row r="38" spans="1:9" ht="16.5" customHeight="1" x14ac:dyDescent="0.15">
      <c r="A38" s="88"/>
      <c r="B38" s="774" t="s">
        <v>508</v>
      </c>
      <c r="C38" s="775"/>
      <c r="D38" s="158">
        <v>466</v>
      </c>
      <c r="E38" s="158">
        <v>466</v>
      </c>
      <c r="F38" s="136">
        <f t="shared" si="0"/>
        <v>0</v>
      </c>
      <c r="G38" s="168">
        <f t="shared" si="3"/>
        <v>0</v>
      </c>
      <c r="H38" s="771"/>
      <c r="I38" s="772"/>
    </row>
    <row r="39" spans="1:9" ht="16.5" customHeight="1" x14ac:dyDescent="0.15">
      <c r="A39" s="43" t="s">
        <v>172</v>
      </c>
      <c r="B39" s="56"/>
      <c r="C39" s="56"/>
      <c r="D39" s="154">
        <f>SUM(D40:D42)</f>
        <v>301069</v>
      </c>
      <c r="E39" s="154">
        <f>SUM(E40:E42)</f>
        <v>292820</v>
      </c>
      <c r="F39" s="134">
        <f t="shared" si="0"/>
        <v>8249</v>
      </c>
      <c r="G39" s="139">
        <f t="shared" si="3"/>
        <v>2.82</v>
      </c>
      <c r="H39" s="165" t="s">
        <v>513</v>
      </c>
      <c r="I39" s="166" t="s">
        <v>515</v>
      </c>
    </row>
    <row r="40" spans="1:9" ht="16.5" customHeight="1" x14ac:dyDescent="0.15">
      <c r="A40" s="52"/>
      <c r="B40" s="794" t="s">
        <v>509</v>
      </c>
      <c r="C40" s="780"/>
      <c r="D40" s="155">
        <v>287023</v>
      </c>
      <c r="E40" s="155">
        <v>279163</v>
      </c>
      <c r="F40" s="135">
        <f t="shared" si="0"/>
        <v>7860</v>
      </c>
      <c r="G40" s="140">
        <f t="shared" si="3"/>
        <v>2.82</v>
      </c>
      <c r="H40" s="781" t="s">
        <v>535</v>
      </c>
      <c r="I40" s="782"/>
    </row>
    <row r="41" spans="1:9" ht="16.5" customHeight="1" x14ac:dyDescent="0.15">
      <c r="A41" s="52"/>
      <c r="B41" s="794" t="s">
        <v>510</v>
      </c>
      <c r="C41" s="780"/>
      <c r="D41" s="155">
        <v>3360</v>
      </c>
      <c r="E41" s="155">
        <v>3450</v>
      </c>
      <c r="F41" s="135">
        <f t="shared" si="0"/>
        <v>-90</v>
      </c>
      <c r="G41" s="140">
        <f t="shared" si="3"/>
        <v>-2.61</v>
      </c>
      <c r="H41" s="781" t="s">
        <v>514</v>
      </c>
      <c r="I41" s="782"/>
    </row>
    <row r="42" spans="1:9" ht="16.5" customHeight="1" x14ac:dyDescent="0.15">
      <c r="A42" s="52"/>
      <c r="B42" s="795" t="s">
        <v>511</v>
      </c>
      <c r="C42" s="796"/>
      <c r="D42" s="152">
        <v>10686</v>
      </c>
      <c r="E42" s="152">
        <v>10207</v>
      </c>
      <c r="F42" s="138">
        <f t="shared" si="0"/>
        <v>479</v>
      </c>
      <c r="G42" s="169">
        <f t="shared" si="3"/>
        <v>4.6900000000000004</v>
      </c>
      <c r="H42" s="807" t="s">
        <v>512</v>
      </c>
      <c r="I42" s="808"/>
    </row>
    <row r="43" spans="1:9" ht="16.5" customHeight="1" x14ac:dyDescent="0.15">
      <c r="A43" s="51" t="s">
        <v>173</v>
      </c>
      <c r="B43" s="49"/>
      <c r="C43" s="49"/>
      <c r="D43" s="55">
        <v>90</v>
      </c>
      <c r="E43" s="55">
        <v>90</v>
      </c>
      <c r="F43" s="137">
        <f t="shared" si="0"/>
        <v>0</v>
      </c>
      <c r="G43" s="142">
        <f t="shared" si="3"/>
        <v>0</v>
      </c>
      <c r="H43" s="112" t="s">
        <v>405</v>
      </c>
      <c r="I43" s="113"/>
    </row>
    <row r="44" spans="1:9" ht="16.5" customHeight="1" x14ac:dyDescent="0.15">
      <c r="A44" s="61" t="s">
        <v>174</v>
      </c>
      <c r="B44" s="94"/>
      <c r="C44" s="95"/>
      <c r="D44" s="98">
        <f>SUM(D45:D48)</f>
        <v>25003</v>
      </c>
      <c r="E44" s="98">
        <f>SUM(E45:E48)</f>
        <v>25003</v>
      </c>
      <c r="F44" s="146">
        <f t="shared" si="0"/>
        <v>0</v>
      </c>
      <c r="G44" s="144">
        <f t="shared" si="3"/>
        <v>0</v>
      </c>
      <c r="H44" s="124"/>
      <c r="I44" s="125"/>
    </row>
    <row r="45" spans="1:9" ht="16.5" customHeight="1" x14ac:dyDescent="0.15">
      <c r="A45" s="57"/>
      <c r="B45" s="92" t="s">
        <v>271</v>
      </c>
      <c r="C45" s="93"/>
      <c r="D45" s="96">
        <v>25000</v>
      </c>
      <c r="E45" s="96">
        <v>25000</v>
      </c>
      <c r="F45" s="147">
        <f t="shared" si="0"/>
        <v>0</v>
      </c>
      <c r="G45" s="145">
        <f t="shared" si="3"/>
        <v>0</v>
      </c>
      <c r="H45" s="114" t="s">
        <v>406</v>
      </c>
      <c r="I45" s="115"/>
    </row>
    <row r="46" spans="1:9" ht="16.5" customHeight="1" x14ac:dyDescent="0.15">
      <c r="A46" s="57"/>
      <c r="B46" s="84" t="s">
        <v>407</v>
      </c>
      <c r="C46" s="89"/>
      <c r="D46" s="67">
        <v>1</v>
      </c>
      <c r="E46" s="67">
        <v>1</v>
      </c>
      <c r="F46" s="135">
        <f t="shared" si="0"/>
        <v>0</v>
      </c>
      <c r="G46" s="140">
        <f t="shared" si="3"/>
        <v>0</v>
      </c>
      <c r="H46" s="736" t="s">
        <v>408</v>
      </c>
      <c r="I46" s="737"/>
    </row>
    <row r="47" spans="1:9" ht="16.5" customHeight="1" x14ac:dyDescent="0.15">
      <c r="A47" s="57"/>
      <c r="B47" s="84" t="s">
        <v>409</v>
      </c>
      <c r="C47" s="89"/>
      <c r="D47" s="67">
        <v>1</v>
      </c>
      <c r="E47" s="67">
        <v>1</v>
      </c>
      <c r="F47" s="135">
        <f t="shared" si="0"/>
        <v>0</v>
      </c>
      <c r="G47" s="140">
        <f t="shared" si="3"/>
        <v>0</v>
      </c>
      <c r="H47" s="738"/>
      <c r="I47" s="739"/>
    </row>
    <row r="48" spans="1:9" ht="16.5" customHeight="1" x14ac:dyDescent="0.15">
      <c r="A48" s="57"/>
      <c r="B48" s="84" t="s">
        <v>410</v>
      </c>
      <c r="C48" s="89"/>
      <c r="D48" s="67">
        <v>1</v>
      </c>
      <c r="E48" s="67">
        <v>1</v>
      </c>
      <c r="F48" s="135">
        <f t="shared" si="0"/>
        <v>0</v>
      </c>
      <c r="G48" s="140">
        <f t="shared" si="3"/>
        <v>0</v>
      </c>
      <c r="H48" s="740"/>
      <c r="I48" s="741"/>
    </row>
    <row r="49" spans="1:9" ht="16.5" customHeight="1" thickBot="1" x14ac:dyDescent="0.2">
      <c r="A49" s="206" t="s">
        <v>175</v>
      </c>
      <c r="B49" s="207"/>
      <c r="C49" s="207"/>
      <c r="D49" s="208">
        <v>1380</v>
      </c>
      <c r="E49" s="208">
        <v>1380</v>
      </c>
      <c r="F49" s="209">
        <f t="shared" si="0"/>
        <v>0</v>
      </c>
      <c r="G49" s="210">
        <f t="shared" si="3"/>
        <v>0</v>
      </c>
      <c r="H49" s="211"/>
      <c r="I49" s="212"/>
    </row>
    <row r="50" spans="1:9" ht="16.5" customHeight="1" thickTop="1" x14ac:dyDescent="0.15">
      <c r="A50" s="689" t="s">
        <v>272</v>
      </c>
      <c r="B50" s="676" t="s">
        <v>273</v>
      </c>
      <c r="C50" s="677"/>
      <c r="D50" s="201">
        <f>SUM(D6,D16,D24,D27,D30,D34,D39,D43:D44,D49)+D21</f>
        <v>19428831</v>
      </c>
      <c r="E50" s="214">
        <f>SUM(E6,E16,E24,E27,E30,E34,E39,E43:E44,E49)+E21</f>
        <v>19169596</v>
      </c>
      <c r="F50" s="202">
        <f>D50-E50</f>
        <v>259235</v>
      </c>
      <c r="G50" s="203">
        <f>ROUND(F50/E50*100,2)</f>
        <v>1.35</v>
      </c>
      <c r="H50" s="204"/>
      <c r="I50" s="205"/>
    </row>
    <row r="51" spans="1:9" ht="16.5" customHeight="1" x14ac:dyDescent="0.15">
      <c r="A51" s="717"/>
      <c r="B51" s="714" t="s">
        <v>274</v>
      </c>
      <c r="C51" s="716"/>
      <c r="D51" s="200">
        <f>SUM(D22)-D21</f>
        <v>787368</v>
      </c>
      <c r="E51" s="55">
        <f>SUM(E22)-E21</f>
        <v>662582</v>
      </c>
      <c r="F51" s="137">
        <f>D51-E51</f>
        <v>124786</v>
      </c>
      <c r="G51" s="142">
        <f>ROUND(F51/E51*100,2)</f>
        <v>18.829999999999998</v>
      </c>
      <c r="H51" s="116" t="s">
        <v>638</v>
      </c>
      <c r="I51" s="113"/>
    </row>
    <row r="52" spans="1:9" ht="16.5" customHeight="1" x14ac:dyDescent="0.15">
      <c r="A52" s="717"/>
      <c r="B52" s="714" t="s">
        <v>275</v>
      </c>
      <c r="C52" s="716"/>
      <c r="D52" s="200">
        <f>SUM(D33)</f>
        <v>1230057</v>
      </c>
      <c r="E52" s="55">
        <f>SUM(E33)</f>
        <v>1100948</v>
      </c>
      <c r="F52" s="137">
        <f>D52-E52</f>
        <v>129109</v>
      </c>
      <c r="G52" s="142">
        <f>ROUND(F52/E52*100,2)</f>
        <v>11.73</v>
      </c>
      <c r="H52" s="116"/>
      <c r="I52" s="113"/>
    </row>
    <row r="53" spans="1:9" ht="16.5" customHeight="1" x14ac:dyDescent="0.15">
      <c r="A53" s="718"/>
      <c r="B53" s="714" t="s">
        <v>255</v>
      </c>
      <c r="C53" s="716"/>
      <c r="D53" s="213">
        <f>SUM(D50:D52)</f>
        <v>21446256</v>
      </c>
      <c r="E53" s="55">
        <f>SUM(E50:E52)</f>
        <v>20933126</v>
      </c>
      <c r="F53" s="137">
        <f>D53-E53</f>
        <v>513130</v>
      </c>
      <c r="G53" s="142">
        <f>ROUND(F53/E53*100,2)</f>
        <v>2.4500000000000002</v>
      </c>
      <c r="H53" s="104"/>
      <c r="I53" s="105"/>
    </row>
    <row r="54" spans="1:9" ht="16.5" customHeight="1" x14ac:dyDescent="0.15">
      <c r="B54" s="793"/>
      <c r="C54" s="793"/>
      <c r="D54" s="58"/>
      <c r="E54" s="58"/>
      <c r="F54" s="58"/>
    </row>
  </sheetData>
  <mergeCells count="39">
    <mergeCell ref="A4:A6"/>
    <mergeCell ref="H4:I6"/>
    <mergeCell ref="B6:C6"/>
    <mergeCell ref="A2:C3"/>
    <mergeCell ref="D2:D3"/>
    <mergeCell ref="E2:E3"/>
    <mergeCell ref="F2:G2"/>
    <mergeCell ref="H2:I3"/>
    <mergeCell ref="A7:A23"/>
    <mergeCell ref="B7:B12"/>
    <mergeCell ref="H11:I11"/>
    <mergeCell ref="B16:C16"/>
    <mergeCell ref="B17:B21"/>
    <mergeCell ref="H21:I21"/>
    <mergeCell ref="B22:C22"/>
    <mergeCell ref="B23:C23"/>
    <mergeCell ref="B35:C35"/>
    <mergeCell ref="H35:I38"/>
    <mergeCell ref="B36:C36"/>
    <mergeCell ref="B37:C37"/>
    <mergeCell ref="B38:C38"/>
    <mergeCell ref="H25:I25"/>
    <mergeCell ref="H26:I26"/>
    <mergeCell ref="H28:I28"/>
    <mergeCell ref="H29:I29"/>
    <mergeCell ref="H31:I31"/>
    <mergeCell ref="B54:C54"/>
    <mergeCell ref="B40:C40"/>
    <mergeCell ref="H40:I40"/>
    <mergeCell ref="B41:C41"/>
    <mergeCell ref="B42:C42"/>
    <mergeCell ref="H46:I48"/>
    <mergeCell ref="H41:I41"/>
    <mergeCell ref="H42:I42"/>
    <mergeCell ref="A50:A53"/>
    <mergeCell ref="B50:C50"/>
    <mergeCell ref="B51:C51"/>
    <mergeCell ref="B52:C52"/>
    <mergeCell ref="B53:C53"/>
  </mergeCells>
  <phoneticPr fontId="2"/>
  <dataValidations count="1">
    <dataValidation imeMode="off" allowBlank="1" showInputMessage="1" showErrorMessage="1" sqref="D53:G53 F4:G52 D4:E37 D39:E49"/>
  </dataValidations>
  <pageMargins left="0.70866141732283461" right="0.70866141732283461" top="0.74803149606299213" bottom="0.74803149606299213" header="0.31496062992125984" footer="0.31496062992125984"/>
  <pageSetup paperSize="9" scale="83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zoomScaleNormal="100" workbookViewId="0">
      <selection activeCell="E6" sqref="E6"/>
    </sheetView>
  </sheetViews>
  <sheetFormatPr defaultRowHeight="15" customHeight="1" x14ac:dyDescent="0.15"/>
  <cols>
    <col min="1" max="3" width="3.125" style="40" customWidth="1"/>
    <col min="4" max="4" width="18.625" style="40" customWidth="1"/>
    <col min="5" max="11" width="11.625" style="40" customWidth="1"/>
    <col min="12" max="12" width="3.25" style="40" customWidth="1"/>
    <col min="13" max="13" width="5.75" style="40" customWidth="1"/>
    <col min="14" max="14" width="4.5" style="40" customWidth="1"/>
    <col min="15" max="16" width="11.625" style="40" bestFit="1" customWidth="1"/>
    <col min="17" max="22" width="11.625" style="40" customWidth="1"/>
    <col min="23" max="16384" width="9" style="40"/>
  </cols>
  <sheetData>
    <row r="1" spans="1:22" ht="24" customHeight="1" x14ac:dyDescent="0.15">
      <c r="A1" s="673" t="s">
        <v>619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181"/>
    </row>
    <row r="2" spans="1:22" ht="14.25" x14ac:dyDescent="0.15">
      <c r="A2" s="40" t="s">
        <v>362</v>
      </c>
      <c r="M2" s="40" t="s">
        <v>256</v>
      </c>
      <c r="P2" s="157"/>
      <c r="Q2" s="157"/>
      <c r="R2" s="157"/>
      <c r="S2" s="157"/>
      <c r="T2" s="157"/>
      <c r="U2" s="157"/>
      <c r="V2" s="157"/>
    </row>
    <row r="3" spans="1:22" ht="14.25" x14ac:dyDescent="0.15">
      <c r="A3" s="674" t="s">
        <v>0</v>
      </c>
      <c r="B3" s="702"/>
      <c r="C3" s="702"/>
      <c r="D3" s="675"/>
      <c r="E3" s="691" t="s">
        <v>364</v>
      </c>
      <c r="F3" s="731" t="s">
        <v>646</v>
      </c>
      <c r="G3" s="809"/>
      <c r="H3" s="809"/>
      <c r="I3" s="809"/>
      <c r="J3" s="809"/>
      <c r="K3" s="732"/>
      <c r="M3" s="674" t="s">
        <v>0</v>
      </c>
      <c r="N3" s="620"/>
      <c r="O3" s="559"/>
      <c r="P3" s="691" t="s">
        <v>654</v>
      </c>
      <c r="Q3" s="731" t="s">
        <v>646</v>
      </c>
      <c r="R3" s="809"/>
      <c r="S3" s="809"/>
      <c r="T3" s="809"/>
      <c r="U3" s="809"/>
      <c r="V3" s="732"/>
    </row>
    <row r="4" spans="1:22" ht="14.25" x14ac:dyDescent="0.15">
      <c r="A4" s="676"/>
      <c r="B4" s="703"/>
      <c r="C4" s="703"/>
      <c r="D4" s="677"/>
      <c r="E4" s="691"/>
      <c r="F4" s="130" t="s">
        <v>643</v>
      </c>
      <c r="G4" s="130" t="s">
        <v>652</v>
      </c>
      <c r="H4" s="130" t="s">
        <v>644</v>
      </c>
      <c r="I4" s="130" t="s">
        <v>660</v>
      </c>
      <c r="J4" s="130" t="s">
        <v>645</v>
      </c>
      <c r="K4" s="130" t="s">
        <v>650</v>
      </c>
      <c r="M4" s="560"/>
      <c r="N4" s="621"/>
      <c r="O4" s="561"/>
      <c r="P4" s="691"/>
      <c r="Q4" s="130" t="s">
        <v>653</v>
      </c>
      <c r="R4" s="130" t="s">
        <v>652</v>
      </c>
      <c r="S4" s="130" t="s">
        <v>644</v>
      </c>
      <c r="T4" s="130" t="s">
        <v>660</v>
      </c>
      <c r="U4" s="130" t="s">
        <v>645</v>
      </c>
      <c r="V4" s="130" t="s">
        <v>650</v>
      </c>
    </row>
    <row r="5" spans="1:22" ht="14.25" x14ac:dyDescent="0.15">
      <c r="A5" s="681" t="s">
        <v>438</v>
      </c>
      <c r="B5" s="681" t="s">
        <v>134</v>
      </c>
      <c r="C5" s="685" t="s">
        <v>135</v>
      </c>
      <c r="D5" s="686"/>
      <c r="E5" s="154">
        <f>SUM(E6:E8)</f>
        <v>4105893</v>
      </c>
      <c r="F5" s="154">
        <f>SUM(F6:F8)</f>
        <v>2853762</v>
      </c>
      <c r="G5" s="154"/>
      <c r="H5" s="154">
        <f>SUM(H6:H8)</f>
        <v>865323</v>
      </c>
      <c r="I5" s="154"/>
      <c r="J5" s="154">
        <f>SUM(J6:J8)</f>
        <v>386808</v>
      </c>
      <c r="K5" s="154">
        <f>SUM(K6:K8)</f>
        <v>0</v>
      </c>
      <c r="M5" s="711" t="s">
        <v>163</v>
      </c>
      <c r="N5" s="51" t="s">
        <v>164</v>
      </c>
      <c r="O5" s="59"/>
      <c r="P5" s="148">
        <v>195491</v>
      </c>
      <c r="Q5" s="148"/>
      <c r="R5" s="148"/>
      <c r="S5" s="148"/>
      <c r="T5" s="148"/>
      <c r="U5" s="148"/>
      <c r="V5" s="148">
        <v>195491</v>
      </c>
    </row>
    <row r="6" spans="1:22" ht="14.25" x14ac:dyDescent="0.15">
      <c r="A6" s="681"/>
      <c r="B6" s="681"/>
      <c r="C6" s="57"/>
      <c r="D6" s="66" t="s">
        <v>136</v>
      </c>
      <c r="E6" s="155">
        <v>2853762</v>
      </c>
      <c r="F6" s="155">
        <v>2853762</v>
      </c>
      <c r="G6" s="155"/>
      <c r="H6" s="155"/>
      <c r="I6" s="155"/>
      <c r="J6" s="155"/>
      <c r="K6" s="155"/>
      <c r="M6" s="712"/>
      <c r="N6" s="51" t="s">
        <v>165</v>
      </c>
      <c r="O6" s="49"/>
      <c r="P6" s="148">
        <v>114390</v>
      </c>
      <c r="Q6" s="148"/>
      <c r="R6" s="148"/>
      <c r="S6" s="148"/>
      <c r="T6" s="148"/>
      <c r="U6" s="148"/>
      <c r="V6" s="148">
        <v>114390</v>
      </c>
    </row>
    <row r="7" spans="1:22" ht="14.25" x14ac:dyDescent="0.15">
      <c r="A7" s="681"/>
      <c r="B7" s="681"/>
      <c r="C7" s="57"/>
      <c r="D7" s="177" t="s">
        <v>543</v>
      </c>
      <c r="E7" s="152">
        <v>865323</v>
      </c>
      <c r="F7" s="152"/>
      <c r="G7" s="152"/>
      <c r="H7" s="152">
        <v>865323</v>
      </c>
      <c r="I7" s="152"/>
      <c r="J7" s="152"/>
      <c r="K7" s="152"/>
      <c r="M7" s="713"/>
      <c r="N7" s="678" t="s">
        <v>140</v>
      </c>
      <c r="O7" s="680"/>
      <c r="P7" s="148">
        <f>SUM(P5:P6)</f>
        <v>309881</v>
      </c>
      <c r="Q7" s="148">
        <f t="shared" ref="Q7:V7" si="0">SUM(Q5:Q6)</f>
        <v>0</v>
      </c>
      <c r="R7" s="148"/>
      <c r="S7" s="148">
        <f t="shared" si="0"/>
        <v>0</v>
      </c>
      <c r="T7" s="148"/>
      <c r="U7" s="148">
        <f t="shared" si="0"/>
        <v>0</v>
      </c>
      <c r="V7" s="148">
        <f t="shared" si="0"/>
        <v>309881</v>
      </c>
    </row>
    <row r="8" spans="1:22" ht="14.25" x14ac:dyDescent="0.15">
      <c r="A8" s="681"/>
      <c r="B8" s="681"/>
      <c r="C8" s="62"/>
      <c r="D8" s="69" t="s">
        <v>137</v>
      </c>
      <c r="E8" s="153">
        <v>386808</v>
      </c>
      <c r="F8" s="153"/>
      <c r="G8" s="153"/>
      <c r="H8" s="153"/>
      <c r="I8" s="153"/>
      <c r="J8" s="153">
        <v>386808</v>
      </c>
      <c r="K8" s="153"/>
      <c r="M8" s="688" t="s">
        <v>166</v>
      </c>
      <c r="N8" s="688" t="s">
        <v>257</v>
      </c>
      <c r="O8" s="51" t="s">
        <v>258</v>
      </c>
      <c r="P8" s="148">
        <v>11674225</v>
      </c>
      <c r="Q8" s="148">
        <v>11674225</v>
      </c>
      <c r="R8" s="148"/>
      <c r="S8" s="148"/>
      <c r="T8" s="148"/>
      <c r="U8" s="148"/>
      <c r="V8" s="148"/>
    </row>
    <row r="9" spans="1:22" ht="14.25" x14ac:dyDescent="0.15">
      <c r="A9" s="681"/>
      <c r="B9" s="681"/>
      <c r="C9" s="685" t="s">
        <v>138</v>
      </c>
      <c r="D9" s="686"/>
      <c r="E9" s="154">
        <f>SUM(E10:E12)</f>
        <v>382032</v>
      </c>
      <c r="F9" s="154">
        <f>SUM(F10:F12)</f>
        <v>290817</v>
      </c>
      <c r="G9" s="154"/>
      <c r="H9" s="154">
        <f>SUM(H10:H12)</f>
        <v>48436</v>
      </c>
      <c r="I9" s="154"/>
      <c r="J9" s="154">
        <f>SUM(J10:J12)</f>
        <v>42779</v>
      </c>
      <c r="K9" s="154">
        <f>SUM(K10:K12)</f>
        <v>0</v>
      </c>
      <c r="M9" s="689"/>
      <c r="N9" s="689"/>
      <c r="O9" s="51" t="s">
        <v>259</v>
      </c>
      <c r="P9" s="148">
        <v>230168</v>
      </c>
      <c r="Q9" s="148">
        <v>230168</v>
      </c>
      <c r="R9" s="148"/>
      <c r="S9" s="148"/>
      <c r="T9" s="148"/>
      <c r="U9" s="148"/>
      <c r="V9" s="148"/>
    </row>
    <row r="10" spans="1:22" ht="14.25" x14ac:dyDescent="0.15">
      <c r="A10" s="681"/>
      <c r="B10" s="681"/>
      <c r="C10" s="57"/>
      <c r="D10" s="66" t="s">
        <v>136</v>
      </c>
      <c r="E10" s="155">
        <v>290817</v>
      </c>
      <c r="F10" s="155">
        <v>290817</v>
      </c>
      <c r="G10" s="155"/>
      <c r="H10" s="155"/>
      <c r="I10" s="155"/>
      <c r="J10" s="155"/>
      <c r="K10" s="155"/>
      <c r="M10" s="689"/>
      <c r="N10" s="689"/>
      <c r="O10" s="51" t="s">
        <v>260</v>
      </c>
      <c r="P10" s="148">
        <v>1308060</v>
      </c>
      <c r="Q10" s="148">
        <v>1308060</v>
      </c>
      <c r="R10" s="148"/>
      <c r="S10" s="148"/>
      <c r="T10" s="148"/>
      <c r="U10" s="148"/>
      <c r="V10" s="148"/>
    </row>
    <row r="11" spans="1:22" ht="14.25" x14ac:dyDescent="0.15">
      <c r="A11" s="681"/>
      <c r="B11" s="681"/>
      <c r="C11" s="57"/>
      <c r="D11" s="178" t="s">
        <v>543</v>
      </c>
      <c r="E11" s="152">
        <v>48436</v>
      </c>
      <c r="F11" s="152"/>
      <c r="G11" s="152"/>
      <c r="H11" s="152">
        <v>48436</v>
      </c>
      <c r="I11" s="152"/>
      <c r="J11" s="152"/>
      <c r="K11" s="152"/>
      <c r="M11" s="689"/>
      <c r="N11" s="689"/>
      <c r="O11" s="51" t="s">
        <v>261</v>
      </c>
      <c r="P11" s="148">
        <v>180</v>
      </c>
      <c r="Q11" s="148">
        <v>180</v>
      </c>
      <c r="R11" s="148"/>
      <c r="S11" s="148"/>
      <c r="T11" s="148"/>
      <c r="U11" s="148"/>
      <c r="V11" s="148"/>
    </row>
    <row r="12" spans="1:22" ht="14.25" x14ac:dyDescent="0.15">
      <c r="A12" s="681"/>
      <c r="B12" s="681"/>
      <c r="C12" s="62"/>
      <c r="D12" s="69" t="s">
        <v>137</v>
      </c>
      <c r="E12" s="153">
        <v>42779</v>
      </c>
      <c r="F12" s="153"/>
      <c r="G12" s="153"/>
      <c r="H12" s="153"/>
      <c r="I12" s="153"/>
      <c r="J12" s="153">
        <v>42779</v>
      </c>
      <c r="K12" s="153"/>
      <c r="M12" s="689"/>
      <c r="N12" s="689"/>
      <c r="O12" s="51" t="s">
        <v>262</v>
      </c>
      <c r="P12" s="148">
        <f>14060-P22</f>
        <v>13826</v>
      </c>
      <c r="Q12" s="148">
        <f>13826+234</f>
        <v>14060</v>
      </c>
      <c r="R12" s="148"/>
      <c r="S12" s="148"/>
      <c r="T12" s="148"/>
      <c r="U12" s="148"/>
      <c r="V12" s="148"/>
    </row>
    <row r="13" spans="1:22" ht="14.25" x14ac:dyDescent="0.15">
      <c r="A13" s="681"/>
      <c r="B13" s="681"/>
      <c r="C13" s="682" t="s">
        <v>140</v>
      </c>
      <c r="D13" s="682"/>
      <c r="E13" s="55">
        <f>E5+E9</f>
        <v>4487925</v>
      </c>
      <c r="F13" s="55">
        <f>F5+F9</f>
        <v>3144579</v>
      </c>
      <c r="G13" s="55"/>
      <c r="H13" s="55">
        <f>H5+H9</f>
        <v>913759</v>
      </c>
      <c r="I13" s="55"/>
      <c r="J13" s="55">
        <f>J5+J9</f>
        <v>429587</v>
      </c>
      <c r="K13" s="55">
        <f>K5+K9</f>
        <v>0</v>
      </c>
      <c r="M13" s="689"/>
      <c r="N13" s="690"/>
      <c r="O13" s="46" t="s">
        <v>140</v>
      </c>
      <c r="P13" s="148">
        <f>SUM(P8:P12)</f>
        <v>13226459</v>
      </c>
      <c r="Q13" s="148">
        <f>SUM(Q8:Q12)</f>
        <v>13226693</v>
      </c>
      <c r="R13" s="148"/>
      <c r="S13" s="148">
        <f>SUM(S8:S12)</f>
        <v>0</v>
      </c>
      <c r="T13" s="148"/>
      <c r="U13" s="148">
        <f>SUM(U8:U12)</f>
        <v>0</v>
      </c>
      <c r="V13" s="148"/>
    </row>
    <row r="14" spans="1:22" ht="14.25" x14ac:dyDescent="0.15">
      <c r="A14" s="681"/>
      <c r="B14" s="681" t="s">
        <v>141</v>
      </c>
      <c r="C14" s="685" t="s">
        <v>135</v>
      </c>
      <c r="D14" s="686"/>
      <c r="E14" s="64">
        <f t="shared" ref="E14:K14" si="1">SUM(E15:E17)</f>
        <v>331165</v>
      </c>
      <c r="F14" s="64">
        <f t="shared" si="1"/>
        <v>0</v>
      </c>
      <c r="G14" s="64">
        <f t="shared" si="1"/>
        <v>203991</v>
      </c>
      <c r="H14" s="64">
        <f t="shared" si="1"/>
        <v>0</v>
      </c>
      <c r="I14" s="64">
        <f t="shared" si="1"/>
        <v>61314</v>
      </c>
      <c r="J14" s="64">
        <f t="shared" si="1"/>
        <v>65860</v>
      </c>
      <c r="K14" s="64">
        <f t="shared" si="1"/>
        <v>0</v>
      </c>
      <c r="M14" s="689"/>
      <c r="N14" s="51" t="s">
        <v>167</v>
      </c>
      <c r="O14" s="49"/>
      <c r="P14" s="148">
        <v>51983</v>
      </c>
      <c r="Q14" s="148">
        <v>51983</v>
      </c>
      <c r="R14" s="148"/>
      <c r="S14" s="148"/>
      <c r="T14" s="148"/>
      <c r="U14" s="148"/>
      <c r="V14" s="148"/>
    </row>
    <row r="15" spans="1:22" ht="14.25" x14ac:dyDescent="0.15">
      <c r="A15" s="681"/>
      <c r="B15" s="681"/>
      <c r="C15" s="57"/>
      <c r="D15" s="66" t="s">
        <v>136</v>
      </c>
      <c r="E15" s="155">
        <v>203991</v>
      </c>
      <c r="F15" s="155"/>
      <c r="G15" s="155">
        <v>203991</v>
      </c>
      <c r="H15" s="155"/>
      <c r="I15" s="155"/>
      <c r="J15" s="155"/>
      <c r="K15" s="155"/>
      <c r="M15" s="689"/>
      <c r="N15" s="49" t="s">
        <v>168</v>
      </c>
      <c r="O15" s="49"/>
      <c r="P15" s="148">
        <v>159680</v>
      </c>
      <c r="Q15" s="148">
        <v>159680</v>
      </c>
      <c r="R15" s="148"/>
      <c r="S15" s="148"/>
      <c r="T15" s="148"/>
      <c r="U15" s="148"/>
      <c r="V15" s="148"/>
    </row>
    <row r="16" spans="1:22" ht="14.25" x14ac:dyDescent="0.15">
      <c r="A16" s="681"/>
      <c r="B16" s="681"/>
      <c r="C16" s="57"/>
      <c r="D16" s="178" t="s">
        <v>543</v>
      </c>
      <c r="E16" s="152">
        <v>61314</v>
      </c>
      <c r="F16" s="152"/>
      <c r="G16" s="152"/>
      <c r="H16" s="152"/>
      <c r="I16" s="152">
        <v>61314</v>
      </c>
      <c r="J16" s="152"/>
      <c r="K16" s="152"/>
      <c r="M16" s="689"/>
      <c r="N16" s="49" t="s">
        <v>170</v>
      </c>
      <c r="O16" s="49"/>
      <c r="P16" s="148">
        <v>12600</v>
      </c>
      <c r="Q16" s="148">
        <v>12600</v>
      </c>
      <c r="R16" s="148"/>
      <c r="S16" s="148"/>
      <c r="T16" s="148"/>
      <c r="U16" s="148"/>
      <c r="V16" s="148"/>
    </row>
    <row r="17" spans="1:22" ht="14.25" x14ac:dyDescent="0.15">
      <c r="A17" s="681"/>
      <c r="B17" s="681"/>
      <c r="C17" s="62"/>
      <c r="D17" s="69" t="s">
        <v>137</v>
      </c>
      <c r="E17" s="153">
        <v>65860</v>
      </c>
      <c r="F17" s="153"/>
      <c r="G17" s="153"/>
      <c r="H17" s="153"/>
      <c r="I17" s="153"/>
      <c r="J17" s="153">
        <v>65860</v>
      </c>
      <c r="K17" s="153"/>
      <c r="M17" s="689"/>
      <c r="N17" s="714" t="s">
        <v>263</v>
      </c>
      <c r="O17" s="716"/>
      <c r="P17" s="148">
        <f>P13+P14+P15+P16</f>
        <v>13450722</v>
      </c>
      <c r="Q17" s="148">
        <f>Q13+Q14+Q15+Q16</f>
        <v>13450956</v>
      </c>
      <c r="R17" s="148"/>
      <c r="S17" s="148">
        <f>S13+S14+S15+S16</f>
        <v>0</v>
      </c>
      <c r="T17" s="148"/>
      <c r="U17" s="148">
        <f>U13+U14+U15+U16</f>
        <v>0</v>
      </c>
      <c r="V17" s="148"/>
    </row>
    <row r="18" spans="1:22" ht="14.25" x14ac:dyDescent="0.15">
      <c r="A18" s="681"/>
      <c r="B18" s="681"/>
      <c r="C18" s="685" t="s">
        <v>138</v>
      </c>
      <c r="D18" s="686"/>
      <c r="E18" s="154">
        <f t="shared" ref="E18:K18" si="2">SUM(E19:E21)</f>
        <v>10466</v>
      </c>
      <c r="F18" s="154">
        <f t="shared" si="2"/>
        <v>0</v>
      </c>
      <c r="G18" s="154">
        <f t="shared" si="2"/>
        <v>7077</v>
      </c>
      <c r="H18" s="154">
        <f t="shared" si="2"/>
        <v>0</v>
      </c>
      <c r="I18" s="154">
        <f t="shared" si="2"/>
        <v>1571</v>
      </c>
      <c r="J18" s="154">
        <f t="shared" si="2"/>
        <v>1818</v>
      </c>
      <c r="K18" s="154">
        <f t="shared" si="2"/>
        <v>0</v>
      </c>
      <c r="M18" s="689"/>
      <c r="N18" s="688" t="s">
        <v>264</v>
      </c>
      <c r="O18" s="51" t="s">
        <v>258</v>
      </c>
      <c r="P18" s="148">
        <v>670803</v>
      </c>
      <c r="Q18" s="148"/>
      <c r="R18" s="148">
        <v>670803</v>
      </c>
      <c r="S18" s="148"/>
      <c r="T18" s="148"/>
      <c r="U18" s="148"/>
      <c r="V18" s="148"/>
    </row>
    <row r="19" spans="1:22" ht="14.25" x14ac:dyDescent="0.15">
      <c r="A19" s="681"/>
      <c r="B19" s="681"/>
      <c r="C19" s="57"/>
      <c r="D19" s="66" t="s">
        <v>136</v>
      </c>
      <c r="E19" s="155">
        <v>7077</v>
      </c>
      <c r="F19" s="155"/>
      <c r="G19" s="155">
        <v>7077</v>
      </c>
      <c r="H19" s="155"/>
      <c r="I19" s="155"/>
      <c r="J19" s="155"/>
      <c r="K19" s="155"/>
      <c r="M19" s="689"/>
      <c r="N19" s="598"/>
      <c r="O19" s="51" t="s">
        <v>259</v>
      </c>
      <c r="P19" s="148">
        <v>10106</v>
      </c>
      <c r="Q19" s="148"/>
      <c r="R19" s="148">
        <v>10106</v>
      </c>
      <c r="S19" s="148"/>
      <c r="T19" s="148"/>
      <c r="U19" s="148"/>
      <c r="V19" s="148"/>
    </row>
    <row r="20" spans="1:22" ht="14.25" x14ac:dyDescent="0.15">
      <c r="A20" s="681"/>
      <c r="B20" s="681"/>
      <c r="C20" s="57"/>
      <c r="D20" s="178" t="s">
        <v>543</v>
      </c>
      <c r="E20" s="152">
        <v>1571</v>
      </c>
      <c r="F20" s="152"/>
      <c r="G20" s="152"/>
      <c r="H20" s="152"/>
      <c r="I20" s="152">
        <v>1571</v>
      </c>
      <c r="J20" s="152"/>
      <c r="K20" s="152"/>
      <c r="M20" s="689"/>
      <c r="N20" s="598"/>
      <c r="O20" s="51" t="s">
        <v>260</v>
      </c>
      <c r="P20" s="148">
        <v>106279</v>
      </c>
      <c r="Q20" s="148"/>
      <c r="R20" s="148">
        <v>106279</v>
      </c>
      <c r="S20" s="148"/>
      <c r="T20" s="148"/>
      <c r="U20" s="148"/>
      <c r="V20" s="148"/>
    </row>
    <row r="21" spans="1:22" ht="14.25" x14ac:dyDescent="0.15">
      <c r="A21" s="681"/>
      <c r="B21" s="681"/>
      <c r="C21" s="62"/>
      <c r="D21" s="69" t="s">
        <v>137</v>
      </c>
      <c r="E21" s="153">
        <v>1818</v>
      </c>
      <c r="F21" s="153"/>
      <c r="G21" s="153"/>
      <c r="H21" s="153"/>
      <c r="I21" s="153"/>
      <c r="J21" s="153">
        <v>1818</v>
      </c>
      <c r="K21" s="153"/>
      <c r="M21" s="689"/>
      <c r="N21" s="598"/>
      <c r="O21" s="51" t="s">
        <v>261</v>
      </c>
      <c r="P21" s="148">
        <v>180</v>
      </c>
      <c r="Q21" s="148"/>
      <c r="R21" s="148">
        <v>180</v>
      </c>
      <c r="S21" s="148"/>
      <c r="T21" s="148"/>
      <c r="U21" s="148"/>
      <c r="V21" s="148"/>
    </row>
    <row r="22" spans="1:22" ht="14.25" x14ac:dyDescent="0.15">
      <c r="A22" s="681"/>
      <c r="B22" s="681"/>
      <c r="C22" s="682" t="s">
        <v>140</v>
      </c>
      <c r="D22" s="682"/>
      <c r="E22" s="55">
        <f t="shared" ref="E22:K22" si="3">E14+E18</f>
        <v>341631</v>
      </c>
      <c r="F22" s="55">
        <f t="shared" si="3"/>
        <v>0</v>
      </c>
      <c r="G22" s="55">
        <f t="shared" si="3"/>
        <v>211068</v>
      </c>
      <c r="H22" s="55">
        <f t="shared" si="3"/>
        <v>0</v>
      </c>
      <c r="I22" s="55">
        <f t="shared" si="3"/>
        <v>62885</v>
      </c>
      <c r="J22" s="55">
        <f t="shared" si="3"/>
        <v>67678</v>
      </c>
      <c r="K22" s="55">
        <f t="shared" si="3"/>
        <v>0</v>
      </c>
      <c r="M22" s="689"/>
      <c r="N22" s="599"/>
      <c r="O22" s="51" t="s">
        <v>262</v>
      </c>
      <c r="P22" s="148">
        <v>234</v>
      </c>
      <c r="Q22" s="148"/>
      <c r="R22" s="225"/>
      <c r="S22" s="148"/>
      <c r="T22" s="148"/>
      <c r="U22" s="148"/>
      <c r="V22" s="148"/>
    </row>
    <row r="23" spans="1:22" ht="14.25" x14ac:dyDescent="0.15">
      <c r="A23" s="681"/>
      <c r="B23" s="678" t="s">
        <v>243</v>
      </c>
      <c r="C23" s="679"/>
      <c r="D23" s="680"/>
      <c r="E23" s="55">
        <f t="shared" ref="E23:K23" si="4">E13+E22</f>
        <v>4829556</v>
      </c>
      <c r="F23" s="55">
        <f t="shared" si="4"/>
        <v>3144579</v>
      </c>
      <c r="G23" s="55">
        <f t="shared" si="4"/>
        <v>211068</v>
      </c>
      <c r="H23" s="55">
        <f t="shared" si="4"/>
        <v>913759</v>
      </c>
      <c r="I23" s="55">
        <f t="shared" si="4"/>
        <v>62885</v>
      </c>
      <c r="J23" s="55">
        <f t="shared" si="4"/>
        <v>497265</v>
      </c>
      <c r="K23" s="55">
        <f t="shared" si="4"/>
        <v>0</v>
      </c>
      <c r="M23" s="689"/>
      <c r="N23" s="676" t="s">
        <v>265</v>
      </c>
      <c r="O23" s="561"/>
      <c r="P23" s="148">
        <f>SUM(P18:P22)</f>
        <v>787602</v>
      </c>
      <c r="Q23" s="148">
        <f>SUM(Q18:Q22)</f>
        <v>0</v>
      </c>
      <c r="R23" s="148">
        <f>SUM(R18:R22)</f>
        <v>787368</v>
      </c>
      <c r="S23" s="148">
        <f>SUM(S18:S22)</f>
        <v>0</v>
      </c>
      <c r="T23" s="148"/>
      <c r="U23" s="148">
        <f>SUM(U18:U22)</f>
        <v>0</v>
      </c>
      <c r="V23" s="148"/>
    </row>
    <row r="24" spans="1:22" ht="14.25" x14ac:dyDescent="0.15">
      <c r="A24" s="687" t="s">
        <v>142</v>
      </c>
      <c r="B24" s="687"/>
      <c r="C24" s="687"/>
      <c r="D24" s="687"/>
      <c r="E24" s="55">
        <v>1</v>
      </c>
      <c r="F24" s="55">
        <v>1</v>
      </c>
      <c r="G24" s="55"/>
      <c r="H24" s="55"/>
      <c r="I24" s="55"/>
      <c r="J24" s="55"/>
      <c r="K24" s="55"/>
      <c r="M24" s="690"/>
      <c r="N24" s="731" t="s">
        <v>140</v>
      </c>
      <c r="O24" s="732"/>
      <c r="P24" s="148">
        <f>P17+P23</f>
        <v>14238324</v>
      </c>
      <c r="Q24" s="148">
        <f>Q17+Q23</f>
        <v>13450956</v>
      </c>
      <c r="R24" s="148">
        <f>R17+R23</f>
        <v>787368</v>
      </c>
      <c r="S24" s="148">
        <f>S17+S23</f>
        <v>0</v>
      </c>
      <c r="T24" s="148"/>
      <c r="U24" s="148">
        <f>U17+U23</f>
        <v>0</v>
      </c>
      <c r="V24" s="148"/>
    </row>
    <row r="25" spans="1:22" ht="14.25" x14ac:dyDescent="0.15">
      <c r="A25" s="687" t="s">
        <v>143</v>
      </c>
      <c r="B25" s="687"/>
      <c r="C25" s="687"/>
      <c r="D25" s="687"/>
      <c r="E25" s="55">
        <v>1</v>
      </c>
      <c r="F25" s="55">
        <v>1</v>
      </c>
      <c r="G25" s="55"/>
      <c r="H25" s="55"/>
      <c r="I25" s="55"/>
      <c r="J25" s="55"/>
      <c r="K25" s="55"/>
      <c r="M25" s="61" t="s">
        <v>518</v>
      </c>
      <c r="N25" s="82"/>
      <c r="O25" s="54"/>
      <c r="P25" s="154">
        <f>SUM(P26:P27)</f>
        <v>2938737</v>
      </c>
      <c r="Q25" s="154">
        <f>SUM(Q26:Q27)</f>
        <v>0</v>
      </c>
      <c r="R25" s="154"/>
      <c r="S25" s="154">
        <f>SUM(S26:S27)</f>
        <v>2632335</v>
      </c>
      <c r="T25" s="154">
        <f>SUM(T26:T27)</f>
        <v>306402</v>
      </c>
      <c r="U25" s="154">
        <f>SUM(U26:U27)</f>
        <v>0</v>
      </c>
      <c r="V25" s="154"/>
    </row>
    <row r="26" spans="1:22" ht="14.25" x14ac:dyDescent="0.15">
      <c r="A26" s="688" t="s">
        <v>144</v>
      </c>
      <c r="B26" s="692" t="s">
        <v>244</v>
      </c>
      <c r="C26" s="692"/>
      <c r="D26" s="692"/>
      <c r="E26" s="64">
        <f>SUM(E27:E30)</f>
        <v>4299191</v>
      </c>
      <c r="F26" s="64">
        <f>SUM(F27:F30)</f>
        <v>2938615</v>
      </c>
      <c r="G26" s="64"/>
      <c r="H26" s="64">
        <f>SUM(H27:H30)</f>
        <v>950797</v>
      </c>
      <c r="I26" s="64"/>
      <c r="J26" s="64">
        <f>SUM(J27:J30)</f>
        <v>409779</v>
      </c>
      <c r="K26" s="64">
        <f>SUM(K27:K30)</f>
        <v>0</v>
      </c>
      <c r="M26" s="57"/>
      <c r="N26" s="84" t="s">
        <v>518</v>
      </c>
      <c r="O26" s="85"/>
      <c r="P26" s="155">
        <v>2938431</v>
      </c>
      <c r="Q26" s="155"/>
      <c r="R26" s="155"/>
      <c r="S26" s="155">
        <f>2938431-T26</f>
        <v>2632029</v>
      </c>
      <c r="T26" s="155">
        <v>306402</v>
      </c>
      <c r="U26" s="155"/>
      <c r="V26" s="155"/>
    </row>
    <row r="27" spans="1:22" ht="14.25" x14ac:dyDescent="0.15">
      <c r="A27" s="689"/>
      <c r="B27" s="57"/>
      <c r="C27" s="697" t="s">
        <v>245</v>
      </c>
      <c r="D27" s="698"/>
      <c r="E27" s="155">
        <v>2938614</v>
      </c>
      <c r="F27" s="155">
        <v>2938614</v>
      </c>
      <c r="G27" s="155"/>
      <c r="H27" s="155"/>
      <c r="I27" s="155"/>
      <c r="J27" s="155"/>
      <c r="K27" s="155"/>
      <c r="M27" s="57"/>
      <c r="N27" s="80" t="s">
        <v>268</v>
      </c>
      <c r="O27" s="86"/>
      <c r="P27" s="155">
        <v>306</v>
      </c>
      <c r="Q27" s="155"/>
      <c r="R27" s="155"/>
      <c r="S27" s="155">
        <v>306</v>
      </c>
      <c r="T27" s="155"/>
      <c r="U27" s="155"/>
      <c r="V27" s="155"/>
    </row>
    <row r="28" spans="1:22" ht="14.25" x14ac:dyDescent="0.15">
      <c r="A28" s="689"/>
      <c r="B28" s="57"/>
      <c r="C28" s="693" t="s">
        <v>146</v>
      </c>
      <c r="D28" s="694"/>
      <c r="E28" s="155">
        <v>1</v>
      </c>
      <c r="F28" s="155">
        <v>1</v>
      </c>
      <c r="G28" s="155"/>
      <c r="H28" s="155"/>
      <c r="I28" s="155"/>
      <c r="J28" s="155"/>
      <c r="K28" s="155"/>
      <c r="M28" s="61" t="s">
        <v>519</v>
      </c>
      <c r="N28" s="82"/>
      <c r="O28" s="54"/>
      <c r="P28" s="154">
        <f>SUM(P29:P30)</f>
        <v>8520</v>
      </c>
      <c r="Q28" s="154">
        <f>SUM(Q29:Q30)</f>
        <v>8520</v>
      </c>
      <c r="R28" s="154"/>
      <c r="S28" s="154">
        <f>SUM(S29:S30)</f>
        <v>0</v>
      </c>
      <c r="T28" s="154"/>
      <c r="U28" s="154">
        <f>SUM(U29:U30)</f>
        <v>0</v>
      </c>
      <c r="V28" s="154"/>
    </row>
    <row r="29" spans="1:22" ht="14.25" x14ac:dyDescent="0.15">
      <c r="A29" s="689"/>
      <c r="B29" s="57"/>
      <c r="C29" s="699" t="s">
        <v>521</v>
      </c>
      <c r="D29" s="780"/>
      <c r="E29" s="152">
        <v>950797</v>
      </c>
      <c r="F29" s="152"/>
      <c r="G29" s="152"/>
      <c r="H29" s="152">
        <v>950797</v>
      </c>
      <c r="I29" s="152"/>
      <c r="J29" s="152"/>
      <c r="K29" s="152"/>
      <c r="M29" s="57"/>
      <c r="N29" s="84" t="s">
        <v>519</v>
      </c>
      <c r="O29" s="85"/>
      <c r="P29" s="155">
        <v>8241</v>
      </c>
      <c r="Q29" s="155">
        <v>8241</v>
      </c>
      <c r="R29" s="155"/>
      <c r="S29" s="155"/>
      <c r="T29" s="155"/>
      <c r="U29" s="155"/>
      <c r="V29" s="155"/>
    </row>
    <row r="30" spans="1:22" ht="14.25" x14ac:dyDescent="0.15">
      <c r="A30" s="689"/>
      <c r="B30" s="57"/>
      <c r="C30" s="746" t="s">
        <v>368</v>
      </c>
      <c r="D30" s="747"/>
      <c r="E30" s="152">
        <v>409779</v>
      </c>
      <c r="F30" s="152"/>
      <c r="G30" s="152"/>
      <c r="H30" s="152"/>
      <c r="I30" s="152"/>
      <c r="J30" s="152">
        <v>409779</v>
      </c>
      <c r="K30" s="152"/>
      <c r="M30" s="57"/>
      <c r="N30" s="80" t="s">
        <v>268</v>
      </c>
      <c r="O30" s="86"/>
      <c r="P30" s="155">
        <v>279</v>
      </c>
      <c r="Q30" s="155">
        <v>279</v>
      </c>
      <c r="R30" s="155"/>
      <c r="S30" s="155"/>
      <c r="T30" s="155"/>
      <c r="U30" s="155"/>
      <c r="V30" s="155"/>
    </row>
    <row r="31" spans="1:22" ht="14.25" x14ac:dyDescent="0.15">
      <c r="A31" s="689"/>
      <c r="B31" s="750" t="s">
        <v>369</v>
      </c>
      <c r="C31" s="751"/>
      <c r="D31" s="752"/>
      <c r="E31" s="148">
        <v>106539</v>
      </c>
      <c r="F31" s="148">
        <v>106539</v>
      </c>
      <c r="G31" s="148"/>
      <c r="H31" s="148"/>
      <c r="I31" s="148"/>
      <c r="J31" s="148"/>
      <c r="K31" s="148"/>
      <c r="M31" s="61" t="s">
        <v>266</v>
      </c>
      <c r="N31" s="82"/>
      <c r="O31" s="54"/>
      <c r="P31" s="154">
        <f>SUM(P32:P33)</f>
        <v>165</v>
      </c>
      <c r="Q31" s="154">
        <f>SUM(Q32:Q33)</f>
        <v>165</v>
      </c>
      <c r="R31" s="154"/>
      <c r="S31" s="154">
        <f>SUM(S32:S33)</f>
        <v>0</v>
      </c>
      <c r="T31" s="154"/>
      <c r="U31" s="154">
        <f>SUM(U32:U33)</f>
        <v>0</v>
      </c>
      <c r="V31" s="154"/>
    </row>
    <row r="32" spans="1:22" ht="14.25" x14ac:dyDescent="0.15">
      <c r="A32" s="689"/>
      <c r="B32" s="750" t="s">
        <v>522</v>
      </c>
      <c r="C32" s="783"/>
      <c r="D32" s="784"/>
      <c r="E32" s="154">
        <v>46916</v>
      </c>
      <c r="F32" s="154">
        <v>46916</v>
      </c>
      <c r="G32" s="154"/>
      <c r="H32" s="154"/>
      <c r="I32" s="154"/>
      <c r="J32" s="154"/>
      <c r="K32" s="154"/>
      <c r="M32" s="57"/>
      <c r="N32" s="84" t="s">
        <v>267</v>
      </c>
      <c r="O32" s="85"/>
      <c r="P32" s="155">
        <v>0</v>
      </c>
      <c r="Q32" s="155">
        <v>0</v>
      </c>
      <c r="R32" s="155"/>
      <c r="S32" s="155"/>
      <c r="T32" s="155"/>
      <c r="U32" s="155"/>
      <c r="V32" s="155"/>
    </row>
    <row r="33" spans="1:22" ht="14.25" x14ac:dyDescent="0.15">
      <c r="A33" s="689"/>
      <c r="B33" s="685" t="s">
        <v>246</v>
      </c>
      <c r="C33" s="708"/>
      <c r="D33" s="686"/>
      <c r="E33" s="154">
        <f>SUM(E34:E38)</f>
        <v>74575</v>
      </c>
      <c r="F33" s="154">
        <f>SUM(F34:F38)</f>
        <v>7601</v>
      </c>
      <c r="G33" s="154"/>
      <c r="H33" s="154">
        <f>SUM(H34:H38)</f>
        <v>6713</v>
      </c>
      <c r="I33" s="154"/>
      <c r="J33" s="154">
        <f>SUM(J34:J38)</f>
        <v>60261</v>
      </c>
      <c r="K33" s="154">
        <f>SUM(K34:K38)</f>
        <v>0</v>
      </c>
      <c r="M33" s="57"/>
      <c r="N33" s="80" t="s">
        <v>268</v>
      </c>
      <c r="O33" s="86"/>
      <c r="P33" s="155">
        <v>165</v>
      </c>
      <c r="Q33" s="155">
        <v>165</v>
      </c>
      <c r="R33" s="155"/>
      <c r="S33" s="155"/>
      <c r="T33" s="155"/>
      <c r="U33" s="155"/>
      <c r="V33" s="155"/>
    </row>
    <row r="34" spans="1:22" ht="14.25" x14ac:dyDescent="0.15">
      <c r="A34" s="689"/>
      <c r="B34" s="52"/>
      <c r="C34" s="699" t="s">
        <v>371</v>
      </c>
      <c r="D34" s="700"/>
      <c r="E34" s="155">
        <v>60261</v>
      </c>
      <c r="F34" s="155"/>
      <c r="G34" s="155"/>
      <c r="H34" s="155"/>
      <c r="I34" s="155"/>
      <c r="J34" s="155">
        <v>60261</v>
      </c>
      <c r="K34" s="155"/>
      <c r="M34" s="51" t="s">
        <v>400</v>
      </c>
      <c r="N34" s="49"/>
      <c r="O34" s="49"/>
      <c r="P34" s="148">
        <v>1230057</v>
      </c>
      <c r="Q34" s="148"/>
      <c r="R34" s="148"/>
      <c r="S34" s="148"/>
      <c r="T34" s="148"/>
      <c r="U34" s="148">
        <v>1230057</v>
      </c>
      <c r="V34" s="148"/>
    </row>
    <row r="35" spans="1:22" ht="14.25" x14ac:dyDescent="0.15">
      <c r="A35" s="689"/>
      <c r="B35" s="52"/>
      <c r="C35" s="797" t="s">
        <v>602</v>
      </c>
      <c r="D35" s="798"/>
      <c r="E35" s="152">
        <v>6713</v>
      </c>
      <c r="F35" s="152"/>
      <c r="G35" s="152"/>
      <c r="H35" s="152">
        <v>6713</v>
      </c>
      <c r="I35" s="152"/>
      <c r="J35" s="152"/>
      <c r="K35" s="152"/>
      <c r="M35" s="60" t="s">
        <v>504</v>
      </c>
      <c r="O35" s="56"/>
      <c r="P35" s="154">
        <f>SUM(P36:P39)</f>
        <v>2393030</v>
      </c>
      <c r="Q35" s="154">
        <f>SUM(Q36:Q39)</f>
        <v>2393030</v>
      </c>
      <c r="R35" s="154"/>
      <c r="S35" s="154">
        <f>SUM(S36:S39)</f>
        <v>0</v>
      </c>
      <c r="T35" s="154"/>
      <c r="U35" s="154">
        <f>SUM(U36:U39)</f>
        <v>0</v>
      </c>
      <c r="V35" s="154"/>
    </row>
    <row r="36" spans="1:22" ht="14.25" x14ac:dyDescent="0.15">
      <c r="A36" s="689"/>
      <c r="B36" s="52"/>
      <c r="C36" s="795" t="s">
        <v>247</v>
      </c>
      <c r="D36" s="796"/>
      <c r="E36" s="152">
        <v>1</v>
      </c>
      <c r="F36" s="152">
        <v>1</v>
      </c>
      <c r="G36" s="152"/>
      <c r="H36" s="152"/>
      <c r="I36" s="152"/>
      <c r="J36" s="152"/>
      <c r="K36" s="152"/>
      <c r="M36" s="57"/>
      <c r="N36" s="766" t="s">
        <v>493</v>
      </c>
      <c r="O36" s="767"/>
      <c r="P36" s="155">
        <v>426158</v>
      </c>
      <c r="Q36" s="155">
        <v>426158</v>
      </c>
      <c r="R36" s="155"/>
      <c r="S36" s="155"/>
      <c r="T36" s="155"/>
      <c r="U36" s="155"/>
      <c r="V36" s="155"/>
    </row>
    <row r="37" spans="1:22" ht="14.25" x14ac:dyDescent="0.15">
      <c r="A37" s="689"/>
      <c r="B37" s="52"/>
      <c r="C37" s="699" t="s">
        <v>603</v>
      </c>
      <c r="D37" s="700"/>
      <c r="E37" s="155">
        <v>0</v>
      </c>
      <c r="F37" s="155">
        <v>0</v>
      </c>
      <c r="G37" s="155"/>
      <c r="H37" s="155"/>
      <c r="I37" s="155"/>
      <c r="J37" s="155">
        <v>0</v>
      </c>
      <c r="K37" s="155"/>
      <c r="M37" s="57"/>
      <c r="N37" s="766" t="s">
        <v>506</v>
      </c>
      <c r="O37" s="773"/>
      <c r="P37" s="155">
        <v>1966213</v>
      </c>
      <c r="Q37" s="155">
        <v>1966213</v>
      </c>
      <c r="R37" s="155"/>
      <c r="S37" s="155"/>
      <c r="T37" s="155"/>
      <c r="U37" s="155"/>
      <c r="V37" s="155"/>
    </row>
    <row r="38" spans="1:22" ht="14.25" x14ac:dyDescent="0.15">
      <c r="A38" s="689"/>
      <c r="B38" s="52"/>
      <c r="C38" s="191" t="s">
        <v>604</v>
      </c>
      <c r="D38" s="188"/>
      <c r="E38" s="156">
        <v>7600</v>
      </c>
      <c r="F38" s="156">
        <v>7600</v>
      </c>
      <c r="G38" s="156"/>
      <c r="H38" s="156"/>
      <c r="I38" s="156"/>
      <c r="J38" s="156"/>
      <c r="K38" s="156"/>
      <c r="M38" s="88"/>
      <c r="N38" s="766" t="s">
        <v>507</v>
      </c>
      <c r="O38" s="767"/>
      <c r="P38" s="155">
        <v>193</v>
      </c>
      <c r="Q38" s="155">
        <v>193</v>
      </c>
      <c r="R38" s="155"/>
      <c r="S38" s="155"/>
      <c r="T38" s="155"/>
      <c r="U38" s="155"/>
      <c r="V38" s="155"/>
    </row>
    <row r="39" spans="1:22" ht="14.25" x14ac:dyDescent="0.15">
      <c r="A39" s="690"/>
      <c r="B39" s="678" t="s">
        <v>140</v>
      </c>
      <c r="C39" s="679"/>
      <c r="D39" s="680"/>
      <c r="E39" s="148">
        <f>E26+E31+E32+E33</f>
        <v>4527221</v>
      </c>
      <c r="F39" s="148">
        <f>F26+F31+F32+F33</f>
        <v>3099671</v>
      </c>
      <c r="G39" s="148"/>
      <c r="H39" s="148">
        <f>H26+H31+H32+H33</f>
        <v>957510</v>
      </c>
      <c r="I39" s="148"/>
      <c r="J39" s="148">
        <f>J26+J31+J32+J33</f>
        <v>470040</v>
      </c>
      <c r="K39" s="148">
        <f>K26+K31+K32+K33</f>
        <v>0</v>
      </c>
      <c r="M39" s="88"/>
      <c r="N39" s="774" t="s">
        <v>508</v>
      </c>
      <c r="O39" s="775"/>
      <c r="P39" s="158">
        <v>466</v>
      </c>
      <c r="Q39" s="158">
        <v>466</v>
      </c>
      <c r="R39" s="158"/>
      <c r="S39" s="158"/>
      <c r="T39" s="158"/>
      <c r="U39" s="158"/>
      <c r="V39" s="158"/>
    </row>
    <row r="40" spans="1:22" ht="14.25" x14ac:dyDescent="0.15">
      <c r="A40" s="43" t="s">
        <v>373</v>
      </c>
      <c r="B40" s="56"/>
      <c r="C40" s="56"/>
      <c r="D40" s="44"/>
      <c r="E40" s="154">
        <f t="shared" ref="E40:K40" si="5">SUM(E41:E42)</f>
        <v>819817</v>
      </c>
      <c r="F40" s="154">
        <f t="shared" si="5"/>
        <v>0</v>
      </c>
      <c r="G40" s="154">
        <f t="shared" si="5"/>
        <v>576300</v>
      </c>
      <c r="H40" s="154">
        <f t="shared" si="5"/>
        <v>0</v>
      </c>
      <c r="I40" s="154">
        <f t="shared" si="5"/>
        <v>243517</v>
      </c>
      <c r="J40" s="154">
        <f t="shared" si="5"/>
        <v>0</v>
      </c>
      <c r="K40" s="154">
        <f t="shared" si="5"/>
        <v>0</v>
      </c>
      <c r="M40" s="43" t="s">
        <v>172</v>
      </c>
      <c r="N40" s="56"/>
      <c r="O40" s="56"/>
      <c r="P40" s="154">
        <f>SUM(P41:P43)</f>
        <v>301069</v>
      </c>
      <c r="Q40" s="154">
        <f>SUM(Q41:Q43)</f>
        <v>301069</v>
      </c>
      <c r="R40" s="154"/>
      <c r="S40" s="154">
        <f>SUM(S41:S43)</f>
        <v>0</v>
      </c>
      <c r="T40" s="154"/>
      <c r="U40" s="154">
        <f>SUM(U41:U43)</f>
        <v>0</v>
      </c>
      <c r="V40" s="154"/>
    </row>
    <row r="41" spans="1:22" ht="14.25" x14ac:dyDescent="0.15">
      <c r="A41" s="57"/>
      <c r="B41" s="693" t="s">
        <v>374</v>
      </c>
      <c r="C41" s="694"/>
      <c r="D41" s="694"/>
      <c r="E41" s="155">
        <v>819817</v>
      </c>
      <c r="F41" s="155"/>
      <c r="G41" s="155">
        <f>819817-I41</f>
        <v>576300</v>
      </c>
      <c r="H41" s="155"/>
      <c r="I41" s="155">
        <v>243517</v>
      </c>
      <c r="J41" s="155"/>
      <c r="K41" s="155"/>
      <c r="M41" s="52"/>
      <c r="N41" s="794" t="s">
        <v>509</v>
      </c>
      <c r="O41" s="780"/>
      <c r="P41" s="155">
        <v>287023</v>
      </c>
      <c r="Q41" s="155">
        <v>287023</v>
      </c>
      <c r="R41" s="155"/>
      <c r="S41" s="155"/>
      <c r="T41" s="155"/>
      <c r="U41" s="155"/>
      <c r="V41" s="155"/>
    </row>
    <row r="42" spans="1:22" ht="14.25" x14ac:dyDescent="0.15">
      <c r="A42" s="62"/>
      <c r="B42" s="695" t="s">
        <v>137</v>
      </c>
      <c r="C42" s="696"/>
      <c r="D42" s="696"/>
      <c r="E42" s="153"/>
      <c r="F42" s="153"/>
      <c r="G42" s="153"/>
      <c r="H42" s="153"/>
      <c r="I42" s="153"/>
      <c r="J42" s="153"/>
      <c r="K42" s="153"/>
      <c r="M42" s="52"/>
      <c r="N42" s="794" t="s">
        <v>510</v>
      </c>
      <c r="O42" s="780"/>
      <c r="P42" s="155">
        <v>3360</v>
      </c>
      <c r="Q42" s="155">
        <v>3360</v>
      </c>
      <c r="R42" s="155"/>
      <c r="S42" s="155"/>
      <c r="T42" s="155"/>
      <c r="U42" s="155"/>
      <c r="V42" s="155"/>
    </row>
    <row r="43" spans="1:22" ht="14.25" x14ac:dyDescent="0.15">
      <c r="A43" s="685" t="s">
        <v>523</v>
      </c>
      <c r="B43" s="708"/>
      <c r="C43" s="708"/>
      <c r="D43" s="686"/>
      <c r="E43" s="171">
        <f>SUM(E44:E45)</f>
        <v>4698421</v>
      </c>
      <c r="F43" s="171">
        <f>SUM(F44:F45)</f>
        <v>4698421</v>
      </c>
      <c r="G43" s="171"/>
      <c r="H43" s="171">
        <f>SUM(H44:H45)</f>
        <v>0</v>
      </c>
      <c r="I43" s="171"/>
      <c r="J43" s="171">
        <f>SUM(J44:J45)</f>
        <v>0</v>
      </c>
      <c r="K43" s="171">
        <f>SUM(K44:K45)</f>
        <v>0</v>
      </c>
      <c r="M43" s="52"/>
      <c r="N43" s="795" t="s">
        <v>511</v>
      </c>
      <c r="O43" s="796"/>
      <c r="P43" s="152">
        <v>10686</v>
      </c>
      <c r="Q43" s="152">
        <v>10686</v>
      </c>
      <c r="R43" s="152"/>
      <c r="S43" s="152"/>
      <c r="T43" s="152"/>
      <c r="U43" s="152"/>
      <c r="V43" s="152"/>
    </row>
    <row r="44" spans="1:22" ht="14.25" x14ac:dyDescent="0.15">
      <c r="A44" s="803"/>
      <c r="B44" s="794" t="s">
        <v>632</v>
      </c>
      <c r="C44" s="805"/>
      <c r="D44" s="780"/>
      <c r="E44" s="155">
        <v>4298514</v>
      </c>
      <c r="F44" s="155">
        <v>4298514</v>
      </c>
      <c r="G44" s="155"/>
      <c r="H44" s="155"/>
      <c r="I44" s="155"/>
      <c r="J44" s="155"/>
      <c r="K44" s="155"/>
      <c r="M44" s="51" t="s">
        <v>173</v>
      </c>
      <c r="N44" s="49"/>
      <c r="O44" s="49"/>
      <c r="P44" s="55">
        <v>90</v>
      </c>
      <c r="Q44" s="55">
        <v>90</v>
      </c>
      <c r="R44" s="55"/>
      <c r="S44" s="55"/>
      <c r="T44" s="55"/>
      <c r="U44" s="55"/>
      <c r="V44" s="55"/>
    </row>
    <row r="45" spans="1:22" ht="14.25" x14ac:dyDescent="0.15">
      <c r="A45" s="804"/>
      <c r="B45" s="706" t="s">
        <v>633</v>
      </c>
      <c r="C45" s="806"/>
      <c r="D45" s="707"/>
      <c r="E45" s="153">
        <v>399907</v>
      </c>
      <c r="F45" s="153">
        <v>399907</v>
      </c>
      <c r="G45" s="153"/>
      <c r="H45" s="153"/>
      <c r="I45" s="153"/>
      <c r="J45" s="153"/>
      <c r="K45" s="153"/>
      <c r="M45" s="61" t="s">
        <v>174</v>
      </c>
      <c r="N45" s="94"/>
      <c r="O45" s="95"/>
      <c r="P45" s="98">
        <f>SUM(P46:P49)</f>
        <v>25003</v>
      </c>
      <c r="Q45" s="98">
        <f>SUM(Q46:Q49)</f>
        <v>25003</v>
      </c>
      <c r="R45" s="98"/>
      <c r="S45" s="98">
        <f>SUM(S46:S49)</f>
        <v>0</v>
      </c>
      <c r="T45" s="98"/>
      <c r="U45" s="98">
        <f>SUM(U46:U49)</f>
        <v>0</v>
      </c>
      <c r="V45" s="98"/>
    </row>
    <row r="46" spans="1:22" ht="14.25" x14ac:dyDescent="0.15">
      <c r="A46" s="43" t="s">
        <v>376</v>
      </c>
      <c r="B46" s="56"/>
      <c r="C46" s="56"/>
      <c r="D46" s="44"/>
      <c r="E46" s="154">
        <f>SUM(E47:E50)</f>
        <v>948323</v>
      </c>
      <c r="F46" s="154">
        <f>SUM(F47:F50)</f>
        <v>708222</v>
      </c>
      <c r="G46" s="154"/>
      <c r="H46" s="154">
        <f>SUM(H47:H50)</f>
        <v>167787</v>
      </c>
      <c r="I46" s="154"/>
      <c r="J46" s="154">
        <f>SUM(J47:J50)</f>
        <v>72314</v>
      </c>
      <c r="K46" s="154">
        <f>SUM(K47:K50)</f>
        <v>0</v>
      </c>
      <c r="M46" s="57"/>
      <c r="N46" s="92" t="s">
        <v>271</v>
      </c>
      <c r="O46" s="93"/>
      <c r="P46" s="96">
        <v>25000</v>
      </c>
      <c r="Q46" s="96">
        <v>25000</v>
      </c>
      <c r="R46" s="96"/>
      <c r="S46" s="96"/>
      <c r="T46" s="96"/>
      <c r="U46" s="96"/>
      <c r="V46" s="96"/>
    </row>
    <row r="47" spans="1:22" ht="14.25" x14ac:dyDescent="0.15">
      <c r="A47" s="803"/>
      <c r="B47" s="699" t="s">
        <v>369</v>
      </c>
      <c r="C47" s="709"/>
      <c r="D47" s="700"/>
      <c r="E47" s="155">
        <v>106539</v>
      </c>
      <c r="F47" s="155">
        <v>106539</v>
      </c>
      <c r="G47" s="155"/>
      <c r="H47" s="155"/>
      <c r="I47" s="155"/>
      <c r="J47" s="155"/>
      <c r="K47" s="155"/>
      <c r="M47" s="57"/>
      <c r="N47" s="84" t="s">
        <v>407</v>
      </c>
      <c r="O47" s="89"/>
      <c r="P47" s="67">
        <v>1</v>
      </c>
      <c r="Q47" s="67">
        <v>1</v>
      </c>
      <c r="R47" s="67"/>
      <c r="S47" s="67"/>
      <c r="T47" s="67"/>
      <c r="U47" s="67"/>
      <c r="V47" s="67"/>
    </row>
    <row r="48" spans="1:22" ht="14.25" x14ac:dyDescent="0.15">
      <c r="A48" s="803"/>
      <c r="B48" s="699" t="s">
        <v>522</v>
      </c>
      <c r="C48" s="709"/>
      <c r="D48" s="700"/>
      <c r="E48" s="152">
        <v>46916</v>
      </c>
      <c r="F48" s="152">
        <v>46916</v>
      </c>
      <c r="G48" s="152"/>
      <c r="H48" s="152"/>
      <c r="I48" s="152"/>
      <c r="J48" s="152"/>
      <c r="K48" s="152"/>
      <c r="M48" s="57"/>
      <c r="N48" s="84" t="s">
        <v>409</v>
      </c>
      <c r="O48" s="89"/>
      <c r="P48" s="67">
        <v>1</v>
      </c>
      <c r="Q48" s="67">
        <v>1</v>
      </c>
      <c r="R48" s="67"/>
      <c r="S48" s="67"/>
      <c r="T48" s="67"/>
      <c r="U48" s="67"/>
      <c r="V48" s="67"/>
    </row>
    <row r="49" spans="1:22" ht="14.25" x14ac:dyDescent="0.15">
      <c r="A49" s="803"/>
      <c r="B49" s="748" t="s">
        <v>378</v>
      </c>
      <c r="C49" s="749"/>
      <c r="D49" s="749"/>
      <c r="E49" s="152">
        <v>42146</v>
      </c>
      <c r="F49" s="152">
        <v>42146</v>
      </c>
      <c r="G49" s="152"/>
      <c r="H49" s="152"/>
      <c r="I49" s="152"/>
      <c r="J49" s="152"/>
      <c r="K49" s="152"/>
      <c r="M49" s="57"/>
      <c r="N49" s="84" t="s">
        <v>410</v>
      </c>
      <c r="O49" s="89"/>
      <c r="P49" s="67">
        <v>1</v>
      </c>
      <c r="Q49" s="67">
        <v>1</v>
      </c>
      <c r="R49" s="67"/>
      <c r="S49" s="67"/>
      <c r="T49" s="67"/>
      <c r="U49" s="67"/>
      <c r="V49" s="67"/>
    </row>
    <row r="50" spans="1:22" thickBot="1" x14ac:dyDescent="0.2">
      <c r="A50" s="803"/>
      <c r="B50" s="748" t="s">
        <v>439</v>
      </c>
      <c r="C50" s="749"/>
      <c r="D50" s="749"/>
      <c r="E50" s="152">
        <f>SUM(E51:E53)</f>
        <v>752722</v>
      </c>
      <c r="F50" s="152">
        <f t="shared" ref="F50:K50" si="6">SUM(F51:F53)</f>
        <v>512621</v>
      </c>
      <c r="G50" s="152"/>
      <c r="H50" s="152">
        <f t="shared" si="6"/>
        <v>167787</v>
      </c>
      <c r="I50" s="152"/>
      <c r="J50" s="152">
        <f t="shared" si="6"/>
        <v>72314</v>
      </c>
      <c r="K50" s="152">
        <f t="shared" si="6"/>
        <v>0</v>
      </c>
      <c r="M50" s="206" t="s">
        <v>175</v>
      </c>
      <c r="N50" s="207"/>
      <c r="O50" s="207"/>
      <c r="P50" s="208">
        <v>1380</v>
      </c>
      <c r="Q50" s="208">
        <v>1380</v>
      </c>
      <c r="R50" s="208"/>
      <c r="S50" s="208"/>
      <c r="T50" s="208"/>
      <c r="U50" s="208"/>
      <c r="V50" s="208"/>
    </row>
    <row r="51" spans="1:22" thickTop="1" x14ac:dyDescent="0.15">
      <c r="A51" s="803"/>
      <c r="B51" s="815"/>
      <c r="C51" s="794" t="s">
        <v>649</v>
      </c>
      <c r="D51" s="780"/>
      <c r="E51" s="155">
        <v>512621</v>
      </c>
      <c r="F51" s="155">
        <v>512621</v>
      </c>
      <c r="G51" s="155"/>
      <c r="H51" s="155"/>
      <c r="I51" s="155"/>
      <c r="J51" s="155"/>
      <c r="K51" s="155"/>
      <c r="M51" s="818" t="s">
        <v>651</v>
      </c>
      <c r="N51" s="819"/>
      <c r="O51" s="820"/>
      <c r="P51" s="214">
        <f>SUM(P7,P24,P25,P28,P31,P34,P35,P40,P44:P45,P50)</f>
        <v>21446256</v>
      </c>
      <c r="Q51" s="214">
        <f t="shared" ref="Q51:V51" si="7">SUM(Q7,Q24,Q25,Q28,Q31,Q34,Q35,Q40,Q44:Q45,Q50)</f>
        <v>16180213</v>
      </c>
      <c r="R51" s="214">
        <f t="shared" si="7"/>
        <v>787368</v>
      </c>
      <c r="S51" s="214">
        <f t="shared" si="7"/>
        <v>2632335</v>
      </c>
      <c r="T51" s="214">
        <f t="shared" si="7"/>
        <v>306402</v>
      </c>
      <c r="U51" s="214">
        <f t="shared" si="7"/>
        <v>1230057</v>
      </c>
      <c r="V51" s="214">
        <f t="shared" si="7"/>
        <v>309881</v>
      </c>
    </row>
    <row r="52" spans="1:22" ht="14.25" x14ac:dyDescent="0.15">
      <c r="A52" s="803"/>
      <c r="B52" s="816"/>
      <c r="C52" s="699" t="s">
        <v>648</v>
      </c>
      <c r="D52" s="780"/>
      <c r="E52" s="155">
        <v>167787</v>
      </c>
      <c r="F52" s="155"/>
      <c r="G52" s="155"/>
      <c r="H52" s="155">
        <v>167787</v>
      </c>
      <c r="I52" s="155"/>
      <c r="J52" s="155"/>
      <c r="K52" s="155"/>
      <c r="M52" s="52"/>
      <c r="N52" s="221"/>
      <c r="O52" s="221"/>
      <c r="P52" s="224"/>
      <c r="Q52" s="224"/>
      <c r="R52" s="224"/>
      <c r="S52" s="224"/>
      <c r="T52" s="224"/>
      <c r="U52" s="224"/>
      <c r="V52" s="224"/>
    </row>
    <row r="53" spans="1:22" ht="14.25" x14ac:dyDescent="0.15">
      <c r="A53" s="804"/>
      <c r="B53" s="817"/>
      <c r="C53" s="706" t="s">
        <v>647</v>
      </c>
      <c r="D53" s="707"/>
      <c r="E53" s="153">
        <v>72314</v>
      </c>
      <c r="F53" s="153"/>
      <c r="G53" s="153"/>
      <c r="H53" s="153"/>
      <c r="I53" s="153"/>
      <c r="J53" s="153">
        <v>72314</v>
      </c>
      <c r="K53" s="153"/>
    </row>
    <row r="54" spans="1:22" ht="14.25" x14ac:dyDescent="0.15">
      <c r="A54" s="43" t="s">
        <v>496</v>
      </c>
      <c r="B54" s="56"/>
      <c r="C54" s="56"/>
      <c r="D54" s="44"/>
      <c r="E54" s="154">
        <f>SUM(E55:E56)</f>
        <v>2336738</v>
      </c>
      <c r="F54" s="154">
        <f>SUM(F55:F56)</f>
        <v>2336738</v>
      </c>
      <c r="G54" s="154"/>
      <c r="H54" s="154">
        <f>SUM(H55:H56)</f>
        <v>0</v>
      </c>
      <c r="I54" s="154"/>
      <c r="J54" s="154">
        <f>SUM(J55:J56)</f>
        <v>0</v>
      </c>
      <c r="K54" s="154">
        <f>SUM(K55:K56)</f>
        <v>0</v>
      </c>
      <c r="O54" s="682"/>
      <c r="P54" s="691" t="s">
        <v>654</v>
      </c>
      <c r="Q54" s="691" t="s">
        <v>646</v>
      </c>
      <c r="R54" s="691"/>
      <c r="S54" s="691"/>
      <c r="T54" s="691"/>
      <c r="U54" s="691"/>
      <c r="V54" s="691"/>
    </row>
    <row r="55" spans="1:22" ht="14.25" x14ac:dyDescent="0.15">
      <c r="A55" s="52"/>
      <c r="B55" s="788" t="s">
        <v>498</v>
      </c>
      <c r="C55" s="789"/>
      <c r="D55" s="790"/>
      <c r="E55" s="155">
        <v>430878</v>
      </c>
      <c r="F55" s="155">
        <v>430878</v>
      </c>
      <c r="G55" s="155"/>
      <c r="H55" s="155"/>
      <c r="I55" s="155"/>
      <c r="J55" s="155"/>
      <c r="K55" s="155"/>
      <c r="O55" s="682"/>
      <c r="P55" s="691"/>
      <c r="Q55" s="130" t="s">
        <v>653</v>
      </c>
      <c r="R55" s="130" t="s">
        <v>652</v>
      </c>
      <c r="S55" s="130" t="s">
        <v>662</v>
      </c>
      <c r="T55" s="130" t="s">
        <v>660</v>
      </c>
      <c r="U55" s="130" t="s">
        <v>645</v>
      </c>
      <c r="V55" s="130" t="s">
        <v>650</v>
      </c>
    </row>
    <row r="56" spans="1:22" ht="14.25" x14ac:dyDescent="0.15">
      <c r="A56" s="53"/>
      <c r="B56" s="150" t="s">
        <v>499</v>
      </c>
      <c r="C56" s="149"/>
      <c r="D56" s="75"/>
      <c r="E56" s="156">
        <v>1905860</v>
      </c>
      <c r="F56" s="156">
        <v>1905860</v>
      </c>
      <c r="G56" s="156"/>
      <c r="H56" s="156"/>
      <c r="I56" s="156"/>
      <c r="J56" s="156"/>
      <c r="K56" s="156"/>
      <c r="O56" s="226" t="s">
        <v>655</v>
      </c>
      <c r="P56" s="55">
        <f>+P51</f>
        <v>21446256</v>
      </c>
      <c r="Q56" s="55">
        <f t="shared" ref="Q56:V56" si="8">+Q51</f>
        <v>16180213</v>
      </c>
      <c r="R56" s="55">
        <f t="shared" si="8"/>
        <v>787368</v>
      </c>
      <c r="S56" s="55">
        <f t="shared" si="8"/>
        <v>2632335</v>
      </c>
      <c r="T56" s="55">
        <f t="shared" si="8"/>
        <v>306402</v>
      </c>
      <c r="U56" s="55">
        <f t="shared" si="8"/>
        <v>1230057</v>
      </c>
      <c r="V56" s="55">
        <f t="shared" si="8"/>
        <v>309881</v>
      </c>
    </row>
    <row r="57" spans="1:22" ht="14.25" x14ac:dyDescent="0.15">
      <c r="A57" s="51" t="s">
        <v>149</v>
      </c>
      <c r="B57" s="49"/>
      <c r="C57" s="49"/>
      <c r="D57" s="50"/>
      <c r="E57" s="148">
        <v>4</v>
      </c>
      <c r="F57" s="148">
        <v>4</v>
      </c>
      <c r="G57" s="148"/>
      <c r="H57" s="148"/>
      <c r="I57" s="148"/>
      <c r="J57" s="148"/>
      <c r="K57" s="148"/>
      <c r="O57" s="226" t="s">
        <v>656</v>
      </c>
      <c r="P57" s="55">
        <f t="shared" ref="P57:V57" si="9">+P56-P58</f>
        <v>14179620</v>
      </c>
      <c r="Q57" s="55">
        <f t="shared" si="9"/>
        <v>11289531</v>
      </c>
      <c r="R57" s="55">
        <f t="shared" si="9"/>
        <v>576300</v>
      </c>
      <c r="S57" s="55">
        <f t="shared" si="9"/>
        <v>1185117</v>
      </c>
      <c r="T57" s="55">
        <f t="shared" si="9"/>
        <v>243517</v>
      </c>
      <c r="U57" s="55">
        <f t="shared" si="9"/>
        <v>575274</v>
      </c>
      <c r="V57" s="55">
        <f t="shared" si="9"/>
        <v>309881</v>
      </c>
    </row>
    <row r="58" spans="1:22" ht="14.25" x14ac:dyDescent="0.15">
      <c r="A58" s="688" t="s">
        <v>150</v>
      </c>
      <c r="B58" s="48" t="s">
        <v>500</v>
      </c>
      <c r="C58" s="48"/>
      <c r="D58" s="48"/>
      <c r="E58" s="154">
        <f>SUM(E59:E61)</f>
        <v>249956</v>
      </c>
      <c r="F58" s="154">
        <f>SUM(F59:F61)</f>
        <v>178084</v>
      </c>
      <c r="G58" s="154"/>
      <c r="H58" s="154">
        <f>SUM(H59:H61)</f>
        <v>45793</v>
      </c>
      <c r="I58" s="154"/>
      <c r="J58" s="154">
        <f>SUM(J59:J61)</f>
        <v>26079</v>
      </c>
      <c r="K58" s="154">
        <f>SUM(K59:K61)</f>
        <v>0</v>
      </c>
      <c r="O58" s="226" t="s">
        <v>657</v>
      </c>
      <c r="P58" s="55">
        <f>SUM(E23,E69)</f>
        <v>7266636</v>
      </c>
      <c r="Q58" s="55">
        <f t="shared" ref="Q58:V58" si="10">SUM(F23,F69)</f>
        <v>4890682</v>
      </c>
      <c r="R58" s="55">
        <f t="shared" si="10"/>
        <v>211068</v>
      </c>
      <c r="S58" s="55">
        <f t="shared" si="10"/>
        <v>1447218</v>
      </c>
      <c r="T58" s="55">
        <f t="shared" si="10"/>
        <v>62885</v>
      </c>
      <c r="U58" s="55">
        <f t="shared" si="10"/>
        <v>654783</v>
      </c>
      <c r="V58" s="55">
        <f t="shared" si="10"/>
        <v>0</v>
      </c>
    </row>
    <row r="59" spans="1:22" ht="14.25" x14ac:dyDescent="0.15">
      <c r="A59" s="689"/>
      <c r="B59" s="801"/>
      <c r="C59" s="72" t="s">
        <v>136</v>
      </c>
      <c r="D59" s="73"/>
      <c r="E59" s="155">
        <v>178084</v>
      </c>
      <c r="F59" s="155">
        <v>178084</v>
      </c>
      <c r="G59" s="155"/>
      <c r="H59" s="155"/>
      <c r="I59" s="155"/>
      <c r="J59" s="155"/>
      <c r="K59" s="155"/>
      <c r="O59" s="226" t="s">
        <v>658</v>
      </c>
      <c r="P59" s="55">
        <f>+E69</f>
        <v>2437080</v>
      </c>
      <c r="Q59" s="55">
        <f t="shared" ref="Q59:V59" si="11">+F69</f>
        <v>1746103</v>
      </c>
      <c r="R59" s="55">
        <f t="shared" si="11"/>
        <v>0</v>
      </c>
      <c r="S59" s="55">
        <f t="shared" si="11"/>
        <v>533459</v>
      </c>
      <c r="T59" s="55">
        <f t="shared" si="11"/>
        <v>0</v>
      </c>
      <c r="U59" s="55">
        <f t="shared" si="11"/>
        <v>157518</v>
      </c>
      <c r="V59" s="55">
        <f t="shared" si="11"/>
        <v>0</v>
      </c>
    </row>
    <row r="60" spans="1:22" ht="14.25" x14ac:dyDescent="0.15">
      <c r="A60" s="689"/>
      <c r="B60" s="801"/>
      <c r="C60" s="794" t="s">
        <v>543</v>
      </c>
      <c r="D60" s="780"/>
      <c r="E60" s="152">
        <v>45793</v>
      </c>
      <c r="F60" s="152"/>
      <c r="G60" s="152"/>
      <c r="H60" s="152">
        <v>45793</v>
      </c>
      <c r="I60" s="152"/>
      <c r="J60" s="152"/>
      <c r="K60" s="152"/>
      <c r="O60" s="226" t="s">
        <v>661</v>
      </c>
      <c r="P60" s="45">
        <f t="shared" ref="P60:U60" si="12">ROUND(P59/P58,3)</f>
        <v>0.33500000000000002</v>
      </c>
      <c r="Q60" s="45">
        <f t="shared" si="12"/>
        <v>0.35699999999999998</v>
      </c>
      <c r="R60" s="45">
        <f t="shared" si="12"/>
        <v>0</v>
      </c>
      <c r="S60" s="45">
        <f t="shared" si="12"/>
        <v>0.36899999999999999</v>
      </c>
      <c r="T60" s="45">
        <f t="shared" si="12"/>
        <v>0</v>
      </c>
      <c r="U60" s="45">
        <f t="shared" si="12"/>
        <v>0.24099999999999999</v>
      </c>
      <c r="V60" s="45" t="s">
        <v>659</v>
      </c>
    </row>
    <row r="61" spans="1:22" ht="14.25" x14ac:dyDescent="0.15">
      <c r="A61" s="689"/>
      <c r="B61" s="802"/>
      <c r="C61" s="76" t="s">
        <v>137</v>
      </c>
      <c r="D61" s="77"/>
      <c r="E61" s="153">
        <v>26079</v>
      </c>
      <c r="F61" s="153"/>
      <c r="G61" s="153"/>
      <c r="H61" s="153"/>
      <c r="I61" s="153"/>
      <c r="J61" s="153">
        <v>26079</v>
      </c>
      <c r="K61" s="153"/>
    </row>
    <row r="62" spans="1:22" ht="14.25" x14ac:dyDescent="0.15">
      <c r="A62" s="689"/>
      <c r="B62" s="48" t="s">
        <v>501</v>
      </c>
      <c r="C62" s="48"/>
      <c r="D62" s="48"/>
      <c r="E62" s="154">
        <f>SUM(E63:E65)</f>
        <v>74149</v>
      </c>
      <c r="F62" s="154">
        <f>SUM(F63:F65)</f>
        <v>53281</v>
      </c>
      <c r="G62" s="154"/>
      <c r="H62" s="154">
        <f>SUM(H63:H65)</f>
        <v>14027</v>
      </c>
      <c r="I62" s="154"/>
      <c r="J62" s="154">
        <f>SUM(J63:J65)</f>
        <v>6841</v>
      </c>
      <c r="K62" s="154">
        <f>SUM(K63:K65)</f>
        <v>0</v>
      </c>
    </row>
    <row r="63" spans="1:22" ht="14.25" x14ac:dyDescent="0.15">
      <c r="A63" s="689"/>
      <c r="B63" s="801"/>
      <c r="C63" s="72" t="s">
        <v>136</v>
      </c>
      <c r="D63" s="73"/>
      <c r="E63" s="155">
        <v>53281</v>
      </c>
      <c r="F63" s="155">
        <v>53281</v>
      </c>
      <c r="G63" s="155"/>
      <c r="H63" s="155"/>
      <c r="I63" s="155"/>
      <c r="J63" s="155"/>
      <c r="K63" s="155"/>
    </row>
    <row r="64" spans="1:22" ht="14.25" x14ac:dyDescent="0.15">
      <c r="A64" s="689"/>
      <c r="B64" s="801"/>
      <c r="C64" s="794" t="s">
        <v>543</v>
      </c>
      <c r="D64" s="780"/>
      <c r="E64" s="152">
        <v>14027</v>
      </c>
      <c r="F64" s="152"/>
      <c r="G64" s="152"/>
      <c r="H64" s="152">
        <v>14027</v>
      </c>
      <c r="I64" s="152"/>
      <c r="J64" s="152"/>
      <c r="K64" s="152"/>
      <c r="O64" s="40" t="s">
        <v>663</v>
      </c>
      <c r="R64" s="40">
        <v>399907</v>
      </c>
      <c r="S64" s="40" t="s">
        <v>664</v>
      </c>
    </row>
    <row r="65" spans="1:17" ht="14.25" x14ac:dyDescent="0.15">
      <c r="A65" s="689"/>
      <c r="B65" s="802"/>
      <c r="C65" s="76" t="s">
        <v>137</v>
      </c>
      <c r="D65" s="77"/>
      <c r="E65" s="153">
        <v>6841</v>
      </c>
      <c r="F65" s="153"/>
      <c r="G65" s="153"/>
      <c r="H65" s="153"/>
      <c r="I65" s="153"/>
      <c r="J65" s="153">
        <v>6841</v>
      </c>
      <c r="K65" s="153"/>
      <c r="O65" s="40" t="s">
        <v>665</v>
      </c>
    </row>
    <row r="66" spans="1:17" ht="14.25" x14ac:dyDescent="0.15">
      <c r="A66" s="689"/>
      <c r="B66" s="47" t="s">
        <v>152</v>
      </c>
      <c r="C66" s="47"/>
      <c r="D66" s="47"/>
      <c r="E66" s="148">
        <v>309881</v>
      </c>
      <c r="F66" s="148"/>
      <c r="G66" s="148"/>
      <c r="H66" s="148"/>
      <c r="I66" s="148"/>
      <c r="J66" s="148"/>
      <c r="K66" s="148">
        <v>309881</v>
      </c>
      <c r="P66" s="226"/>
      <c r="Q66" s="130" t="s">
        <v>653</v>
      </c>
    </row>
    <row r="67" spans="1:17" ht="14.25" x14ac:dyDescent="0.15">
      <c r="A67" s="689"/>
      <c r="B67" s="47" t="s">
        <v>153</v>
      </c>
      <c r="C67" s="47"/>
      <c r="D67" s="47"/>
      <c r="E67" s="148">
        <v>101333</v>
      </c>
      <c r="F67" s="148">
        <v>101333</v>
      </c>
      <c r="G67" s="148"/>
      <c r="H67" s="148"/>
      <c r="I67" s="148"/>
      <c r="J67" s="148"/>
      <c r="K67" s="148"/>
      <c r="P67" s="226" t="s">
        <v>655</v>
      </c>
      <c r="Q67" s="55">
        <f>+Q56</f>
        <v>16180213</v>
      </c>
    </row>
    <row r="68" spans="1:17" ht="14.25" x14ac:dyDescent="0.15">
      <c r="A68" s="689"/>
      <c r="B68" s="47" t="s">
        <v>386</v>
      </c>
      <c r="C68" s="47"/>
      <c r="D68" s="47"/>
      <c r="E68" s="148">
        <v>71651</v>
      </c>
      <c r="F68" s="148">
        <v>71651</v>
      </c>
      <c r="G68" s="148"/>
      <c r="H68" s="148"/>
      <c r="I68" s="148"/>
      <c r="J68" s="148"/>
      <c r="K68" s="148"/>
      <c r="P68" s="226" t="s">
        <v>656</v>
      </c>
      <c r="Q68" s="55">
        <f>+Q57-R64</f>
        <v>10889624</v>
      </c>
    </row>
    <row r="69" spans="1:17" ht="14.25" x14ac:dyDescent="0.15">
      <c r="A69" s="689"/>
      <c r="B69" s="48" t="s">
        <v>155</v>
      </c>
      <c r="C69" s="48"/>
      <c r="D69" s="48"/>
      <c r="E69" s="222">
        <v>2437080</v>
      </c>
      <c r="F69" s="222">
        <f>1745869+234</f>
        <v>1746103</v>
      </c>
      <c r="G69" s="222"/>
      <c r="H69" s="222">
        <v>533459</v>
      </c>
      <c r="I69" s="222"/>
      <c r="J69" s="222">
        <v>157518</v>
      </c>
      <c r="K69" s="222"/>
      <c r="P69" s="226" t="s">
        <v>657</v>
      </c>
      <c r="Q69" s="55">
        <f>+Q67-Q68</f>
        <v>5290589</v>
      </c>
    </row>
    <row r="70" spans="1:17" ht="14.25" x14ac:dyDescent="0.15">
      <c r="A70" s="690"/>
      <c r="B70" s="678" t="s">
        <v>140</v>
      </c>
      <c r="C70" s="679"/>
      <c r="D70" s="680"/>
      <c r="E70" s="55">
        <f t="shared" ref="E70:K70" si="13">E58+E62+E66+E67+E68+E69</f>
        <v>3244050</v>
      </c>
      <c r="F70" s="55">
        <f t="shared" si="13"/>
        <v>2150452</v>
      </c>
      <c r="G70" s="55">
        <f t="shared" si="13"/>
        <v>0</v>
      </c>
      <c r="H70" s="55">
        <f t="shared" si="13"/>
        <v>593279</v>
      </c>
      <c r="I70" s="55">
        <f t="shared" si="13"/>
        <v>0</v>
      </c>
      <c r="J70" s="55">
        <f t="shared" si="13"/>
        <v>190438</v>
      </c>
      <c r="K70" s="55">
        <f t="shared" si="13"/>
        <v>309881</v>
      </c>
      <c r="P70" s="226" t="s">
        <v>658</v>
      </c>
      <c r="Q70" s="55">
        <f>+Q59+R64</f>
        <v>2146010</v>
      </c>
    </row>
    <row r="71" spans="1:17" ht="14.25" x14ac:dyDescent="0.15">
      <c r="A71" s="711" t="s">
        <v>156</v>
      </c>
      <c r="B71" s="687" t="s">
        <v>157</v>
      </c>
      <c r="C71" s="687"/>
      <c r="D71" s="687"/>
      <c r="E71" s="55">
        <v>1</v>
      </c>
      <c r="F71" s="55">
        <v>1</v>
      </c>
      <c r="G71" s="55"/>
      <c r="H71" s="55"/>
      <c r="I71" s="55"/>
      <c r="J71" s="55"/>
      <c r="K71" s="55"/>
      <c r="P71" s="226" t="s">
        <v>661</v>
      </c>
      <c r="Q71" s="45">
        <f>ROUND(Q70/Q69,3)</f>
        <v>0.40600000000000003</v>
      </c>
    </row>
    <row r="72" spans="1:17" ht="14.25" x14ac:dyDescent="0.15">
      <c r="A72" s="712"/>
      <c r="B72" s="687" t="s">
        <v>158</v>
      </c>
      <c r="C72" s="687"/>
      <c r="D72" s="687"/>
      <c r="E72" s="55">
        <v>0</v>
      </c>
      <c r="F72" s="55">
        <v>0</v>
      </c>
      <c r="G72" s="55"/>
      <c r="H72" s="55"/>
      <c r="I72" s="55"/>
      <c r="J72" s="55"/>
      <c r="K72" s="55"/>
    </row>
    <row r="73" spans="1:17" ht="14.25" x14ac:dyDescent="0.15">
      <c r="A73" s="713"/>
      <c r="B73" s="682" t="s">
        <v>140</v>
      </c>
      <c r="C73" s="682"/>
      <c r="D73" s="682"/>
      <c r="E73" s="55">
        <f>SUM(E71:E72)</f>
        <v>1</v>
      </c>
      <c r="F73" s="55">
        <f>SUM(F71:F72)</f>
        <v>1</v>
      </c>
      <c r="G73" s="55"/>
      <c r="H73" s="55">
        <f>SUM(H71:H72)</f>
        <v>0</v>
      </c>
      <c r="I73" s="55"/>
      <c r="J73" s="55">
        <f>SUM(J71:J72)</f>
        <v>0</v>
      </c>
      <c r="K73" s="55">
        <f>SUM(K71:K72)</f>
        <v>0</v>
      </c>
    </row>
    <row r="74" spans="1:17" ht="14.25" x14ac:dyDescent="0.15">
      <c r="A74" s="688" t="s">
        <v>159</v>
      </c>
      <c r="B74" s="687" t="s">
        <v>160</v>
      </c>
      <c r="C74" s="687"/>
      <c r="D74" s="687"/>
      <c r="E74" s="55">
        <v>25000</v>
      </c>
      <c r="F74" s="55">
        <v>25000</v>
      </c>
      <c r="G74" s="55"/>
      <c r="H74" s="55"/>
      <c r="I74" s="55"/>
      <c r="J74" s="55"/>
      <c r="K74" s="55"/>
    </row>
    <row r="75" spans="1:17" ht="14.25" x14ac:dyDescent="0.15">
      <c r="A75" s="689"/>
      <c r="B75" s="687" t="s">
        <v>161</v>
      </c>
      <c r="C75" s="687"/>
      <c r="D75" s="687"/>
      <c r="E75" s="55">
        <v>122</v>
      </c>
      <c r="F75" s="55">
        <v>122</v>
      </c>
      <c r="G75" s="55"/>
      <c r="H75" s="55"/>
      <c r="I75" s="55"/>
      <c r="J75" s="55"/>
      <c r="K75" s="55"/>
    </row>
    <row r="76" spans="1:17" ht="14.25" x14ac:dyDescent="0.15">
      <c r="A76" s="689"/>
      <c r="B76" s="61" t="s">
        <v>162</v>
      </c>
      <c r="C76" s="82"/>
      <c r="D76" s="79"/>
      <c r="E76" s="64">
        <f>SUM(E77:E80)</f>
        <v>17001</v>
      </c>
      <c r="F76" s="64">
        <f>SUM(F77:F80)</f>
        <v>17001</v>
      </c>
      <c r="G76" s="64"/>
      <c r="H76" s="64">
        <f>SUM(H77:H80)</f>
        <v>0</v>
      </c>
      <c r="I76" s="64"/>
      <c r="J76" s="64">
        <f>SUM(J77:J80)</f>
        <v>0</v>
      </c>
      <c r="K76" s="64">
        <f>SUM(K77:K80)</f>
        <v>0</v>
      </c>
    </row>
    <row r="77" spans="1:17" ht="14.25" x14ac:dyDescent="0.15">
      <c r="A77" s="689"/>
      <c r="B77" s="78"/>
      <c r="C77" s="80" t="s">
        <v>248</v>
      </c>
      <c r="D77" s="81"/>
      <c r="E77" s="67">
        <v>1</v>
      </c>
      <c r="F77" s="67">
        <v>1</v>
      </c>
      <c r="G77" s="67"/>
      <c r="H77" s="67"/>
      <c r="I77" s="67"/>
      <c r="J77" s="67"/>
      <c r="K77" s="67"/>
    </row>
    <row r="78" spans="1:17" ht="14.25" x14ac:dyDescent="0.15">
      <c r="A78" s="689"/>
      <c r="B78" s="78"/>
      <c r="C78" s="80" t="s">
        <v>249</v>
      </c>
      <c r="D78" s="81"/>
      <c r="E78" s="67">
        <v>1000</v>
      </c>
      <c r="F78" s="67">
        <v>1000</v>
      </c>
      <c r="G78" s="67"/>
      <c r="H78" s="67"/>
      <c r="I78" s="67"/>
      <c r="J78" s="67"/>
      <c r="K78" s="67"/>
    </row>
    <row r="79" spans="1:17" ht="14.25" x14ac:dyDescent="0.15">
      <c r="A79" s="689"/>
      <c r="B79" s="78"/>
      <c r="C79" s="80" t="s">
        <v>250</v>
      </c>
      <c r="D79" s="81"/>
      <c r="E79" s="67">
        <v>10000</v>
      </c>
      <c r="F79" s="67">
        <v>10000</v>
      </c>
      <c r="G79" s="67"/>
      <c r="H79" s="67"/>
      <c r="I79" s="67"/>
      <c r="J79" s="67"/>
      <c r="K79" s="67"/>
    </row>
    <row r="80" spans="1:17" ht="14.25" x14ac:dyDescent="0.15">
      <c r="A80" s="689"/>
      <c r="B80" s="223"/>
      <c r="C80" s="74" t="s">
        <v>162</v>
      </c>
      <c r="D80" s="75"/>
      <c r="E80" s="70">
        <v>6000</v>
      </c>
      <c r="F80" s="70">
        <v>6000</v>
      </c>
      <c r="G80" s="70"/>
      <c r="H80" s="70"/>
      <c r="I80" s="70"/>
      <c r="J80" s="70"/>
      <c r="K80" s="70"/>
    </row>
    <row r="81" spans="1:11" thickBot="1" x14ac:dyDescent="0.2">
      <c r="A81" s="810"/>
      <c r="B81" s="811" t="s">
        <v>140</v>
      </c>
      <c r="C81" s="811"/>
      <c r="D81" s="811"/>
      <c r="E81" s="208">
        <f>E74+E75+E76</f>
        <v>42123</v>
      </c>
      <c r="F81" s="208">
        <f>F74+F75+F76</f>
        <v>42123</v>
      </c>
      <c r="G81" s="208"/>
      <c r="H81" s="208">
        <f>H74+H75+H76</f>
        <v>0</v>
      </c>
      <c r="I81" s="208"/>
      <c r="J81" s="208">
        <f>J74+J75+J76</f>
        <v>0</v>
      </c>
      <c r="K81" s="208">
        <f>K74+K75+K76</f>
        <v>0</v>
      </c>
    </row>
    <row r="82" spans="1:11" thickTop="1" x14ac:dyDescent="0.15">
      <c r="A82" s="812" t="s">
        <v>651</v>
      </c>
      <c r="B82" s="813"/>
      <c r="C82" s="813"/>
      <c r="D82" s="814"/>
      <c r="E82" s="189">
        <f t="shared" ref="E82:K82" si="14">SUM(E23:E25,E39:E40,E43,E46,E54,E57,E70,E73,E81)</f>
        <v>21446256</v>
      </c>
      <c r="F82" s="189">
        <f t="shared" si="14"/>
        <v>16180213</v>
      </c>
      <c r="G82" s="189">
        <f t="shared" si="14"/>
        <v>787368</v>
      </c>
      <c r="H82" s="189">
        <f t="shared" si="14"/>
        <v>2632335</v>
      </c>
      <c r="I82" s="189">
        <f t="shared" si="14"/>
        <v>306402</v>
      </c>
      <c r="J82" s="189">
        <f t="shared" si="14"/>
        <v>1230057</v>
      </c>
      <c r="K82" s="189">
        <f t="shared" si="14"/>
        <v>309881</v>
      </c>
    </row>
  </sheetData>
  <mergeCells count="83">
    <mergeCell ref="N23:O23"/>
    <mergeCell ref="Q3:V3"/>
    <mergeCell ref="M51:O51"/>
    <mergeCell ref="P54:P55"/>
    <mergeCell ref="Q54:V54"/>
    <mergeCell ref="O54:O55"/>
    <mergeCell ref="N42:O42"/>
    <mergeCell ref="N43:O43"/>
    <mergeCell ref="N36:O36"/>
    <mergeCell ref="N37:O37"/>
    <mergeCell ref="N38:O38"/>
    <mergeCell ref="A82:D82"/>
    <mergeCell ref="M3:O4"/>
    <mergeCell ref="P3:P4"/>
    <mergeCell ref="M5:M7"/>
    <mergeCell ref="N7:O7"/>
    <mergeCell ref="M8:M24"/>
    <mergeCell ref="B51:B53"/>
    <mergeCell ref="C51:D51"/>
    <mergeCell ref="C52:D52"/>
    <mergeCell ref="C53:D53"/>
    <mergeCell ref="N39:O39"/>
    <mergeCell ref="N41:O41"/>
    <mergeCell ref="N24:O24"/>
    <mergeCell ref="N8:N13"/>
    <mergeCell ref="N17:O17"/>
    <mergeCell ref="N18:N22"/>
    <mergeCell ref="A74:A81"/>
    <mergeCell ref="B74:D74"/>
    <mergeCell ref="B75:D75"/>
    <mergeCell ref="B81:D81"/>
    <mergeCell ref="B70:D70"/>
    <mergeCell ref="A71:A73"/>
    <mergeCell ref="B71:D71"/>
    <mergeCell ref="B72:D72"/>
    <mergeCell ref="B73:D73"/>
    <mergeCell ref="B55:D55"/>
    <mergeCell ref="A58:A70"/>
    <mergeCell ref="B59:B61"/>
    <mergeCell ref="C60:D60"/>
    <mergeCell ref="B63:B65"/>
    <mergeCell ref="C64:D64"/>
    <mergeCell ref="B48:D48"/>
    <mergeCell ref="B49:D49"/>
    <mergeCell ref="B50:D50"/>
    <mergeCell ref="A43:D43"/>
    <mergeCell ref="A44:A45"/>
    <mergeCell ref="B44:D44"/>
    <mergeCell ref="B45:D45"/>
    <mergeCell ref="B47:D47"/>
    <mergeCell ref="A47:A53"/>
    <mergeCell ref="B41:D41"/>
    <mergeCell ref="B42:D42"/>
    <mergeCell ref="B33:D33"/>
    <mergeCell ref="C34:D34"/>
    <mergeCell ref="C35:D35"/>
    <mergeCell ref="C36:D36"/>
    <mergeCell ref="C30:D30"/>
    <mergeCell ref="B31:D31"/>
    <mergeCell ref="B32:D32"/>
    <mergeCell ref="A24:D24"/>
    <mergeCell ref="A25:D25"/>
    <mergeCell ref="A26:A39"/>
    <mergeCell ref="B26:D26"/>
    <mergeCell ref="C27:D27"/>
    <mergeCell ref="C28:D28"/>
    <mergeCell ref="C29:D29"/>
    <mergeCell ref="C37:D37"/>
    <mergeCell ref="B39:D39"/>
    <mergeCell ref="A1:K1"/>
    <mergeCell ref="A3:D4"/>
    <mergeCell ref="E3:E4"/>
    <mergeCell ref="F3:K3"/>
    <mergeCell ref="A5:A23"/>
    <mergeCell ref="B5:B13"/>
    <mergeCell ref="C5:D5"/>
    <mergeCell ref="C9:D9"/>
    <mergeCell ref="C13:D13"/>
    <mergeCell ref="B14:B22"/>
    <mergeCell ref="C14:D14"/>
    <mergeCell ref="C18:D18"/>
    <mergeCell ref="C22:D22"/>
    <mergeCell ref="B23:D23"/>
  </mergeCells>
  <phoneticPr fontId="2"/>
  <dataValidations count="1">
    <dataValidation imeMode="off" allowBlank="1" showInputMessage="1" showErrorMessage="1" sqref="P5:V38 P40:V52 E5:K82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0" orientation="portrait" verticalDpi="0" r:id="rId1"/>
  <colBreaks count="1" manualBreakCount="1">
    <brk id="11" max="8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67" zoomScaleNormal="100" workbookViewId="0">
      <selection activeCell="I43" sqref="I43:J44"/>
    </sheetView>
  </sheetViews>
  <sheetFormatPr defaultRowHeight="15" customHeight="1" x14ac:dyDescent="0.15"/>
  <cols>
    <col min="1" max="3" width="3.125" style="40" customWidth="1"/>
    <col min="4" max="4" width="18.625" style="40" customWidth="1"/>
    <col min="5" max="6" width="11.625" style="40" customWidth="1"/>
    <col min="7" max="7" width="13.625" style="40" customWidth="1"/>
    <col min="8" max="8" width="10.625" style="40" customWidth="1"/>
    <col min="9" max="9" width="11.625" style="40" customWidth="1"/>
    <col min="10" max="10" width="15.625" style="41" customWidth="1"/>
    <col min="11" max="16384" width="9" style="40"/>
  </cols>
  <sheetData>
    <row r="1" spans="1:11" ht="25.5" customHeight="1" x14ac:dyDescent="0.15">
      <c r="K1" s="182"/>
    </row>
    <row r="2" spans="1:11" ht="24" customHeight="1" x14ac:dyDescent="0.15">
      <c r="A2" s="673" t="s">
        <v>682</v>
      </c>
      <c r="B2" s="673"/>
      <c r="C2" s="673"/>
      <c r="D2" s="673"/>
      <c r="E2" s="673"/>
      <c r="F2" s="673"/>
      <c r="G2" s="673"/>
      <c r="H2" s="673"/>
      <c r="I2" s="673"/>
      <c r="J2" s="673"/>
      <c r="K2" s="181"/>
    </row>
    <row r="3" spans="1:11" ht="24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1" ht="15" customHeight="1" x14ac:dyDescent="0.15">
      <c r="A4" s="40" t="s">
        <v>362</v>
      </c>
      <c r="J4" s="131" t="s">
        <v>363</v>
      </c>
    </row>
    <row r="5" spans="1:11" ht="15" customHeight="1" x14ac:dyDescent="0.15">
      <c r="A5" s="674" t="s">
        <v>0</v>
      </c>
      <c r="B5" s="702"/>
      <c r="C5" s="702"/>
      <c r="D5" s="675"/>
      <c r="E5" s="691" t="s">
        <v>364</v>
      </c>
      <c r="F5" s="691" t="s">
        <v>365</v>
      </c>
      <c r="G5" s="701" t="s">
        <v>15</v>
      </c>
      <c r="H5" s="701"/>
      <c r="I5" s="674" t="s">
        <v>19</v>
      </c>
      <c r="J5" s="675"/>
    </row>
    <row r="6" spans="1:11" ht="24.75" x14ac:dyDescent="0.15">
      <c r="A6" s="676"/>
      <c r="B6" s="703"/>
      <c r="C6" s="703"/>
      <c r="D6" s="677"/>
      <c r="E6" s="691"/>
      <c r="F6" s="691"/>
      <c r="G6" s="130" t="s">
        <v>366</v>
      </c>
      <c r="H6" s="130" t="s">
        <v>432</v>
      </c>
      <c r="I6" s="676"/>
      <c r="J6" s="677"/>
    </row>
    <row r="7" spans="1:11" ht="18" customHeight="1" x14ac:dyDescent="0.15">
      <c r="A7" s="681" t="s">
        <v>438</v>
      </c>
      <c r="B7" s="681" t="s">
        <v>134</v>
      </c>
      <c r="C7" s="685" t="s">
        <v>135</v>
      </c>
      <c r="D7" s="686"/>
      <c r="E7" s="154">
        <f>SUM(E8:E10)</f>
        <v>4534674</v>
      </c>
      <c r="F7" s="154">
        <f>SUM(F8:F10)</f>
        <v>4105893</v>
      </c>
      <c r="G7" s="134">
        <f t="shared" ref="G7:G27" si="0">E7-F7</f>
        <v>428781</v>
      </c>
      <c r="H7" s="139">
        <f t="shared" ref="H7:H46" si="1">ROUND(G7/F7*100,2)</f>
        <v>10.44</v>
      </c>
      <c r="I7" s="117"/>
      <c r="J7" s="118"/>
    </row>
    <row r="8" spans="1:11" ht="40.5" x14ac:dyDescent="0.15">
      <c r="A8" s="681"/>
      <c r="B8" s="681"/>
      <c r="C8" s="57"/>
      <c r="D8" s="66" t="s">
        <v>136</v>
      </c>
      <c r="E8" s="155">
        <v>3151652</v>
      </c>
      <c r="F8" s="155">
        <v>2853762</v>
      </c>
      <c r="G8" s="160">
        <f t="shared" si="0"/>
        <v>297890</v>
      </c>
      <c r="H8" s="140">
        <f t="shared" si="1"/>
        <v>10.44</v>
      </c>
      <c r="I8" s="227" t="s">
        <v>242</v>
      </c>
      <c r="J8" s="228" t="s">
        <v>666</v>
      </c>
    </row>
    <row r="9" spans="1:11" ht="40.5" x14ac:dyDescent="0.15">
      <c r="A9" s="681"/>
      <c r="B9" s="681"/>
      <c r="C9" s="57"/>
      <c r="D9" s="177" t="s">
        <v>543</v>
      </c>
      <c r="E9" s="152">
        <v>941087</v>
      </c>
      <c r="F9" s="152">
        <v>865323</v>
      </c>
      <c r="G9" s="164">
        <f t="shared" si="0"/>
        <v>75764</v>
      </c>
      <c r="H9" s="180">
        <f t="shared" si="1"/>
        <v>8.76</v>
      </c>
      <c r="I9" s="227" t="s">
        <v>242</v>
      </c>
      <c r="J9" s="229" t="s">
        <v>679</v>
      </c>
    </row>
    <row r="10" spans="1:11" ht="40.5" x14ac:dyDescent="0.15">
      <c r="A10" s="681"/>
      <c r="B10" s="681"/>
      <c r="C10" s="62"/>
      <c r="D10" s="69" t="s">
        <v>137</v>
      </c>
      <c r="E10" s="153">
        <v>441935</v>
      </c>
      <c r="F10" s="153">
        <v>386808</v>
      </c>
      <c r="G10" s="161">
        <f t="shared" si="0"/>
        <v>55127</v>
      </c>
      <c r="H10" s="141">
        <f t="shared" si="1"/>
        <v>14.25</v>
      </c>
      <c r="I10" s="230" t="s">
        <v>242</v>
      </c>
      <c r="J10" s="233" t="s">
        <v>680</v>
      </c>
    </row>
    <row r="11" spans="1:11" ht="16.5" customHeight="1" x14ac:dyDescent="0.15">
      <c r="A11" s="681"/>
      <c r="B11" s="681"/>
      <c r="C11" s="685" t="s">
        <v>138</v>
      </c>
      <c r="D11" s="686"/>
      <c r="E11" s="154">
        <f>SUM(E12:E14)</f>
        <v>395773</v>
      </c>
      <c r="F11" s="154">
        <f>SUM(F12:F14)</f>
        <v>382032</v>
      </c>
      <c r="G11" s="162">
        <f t="shared" si="0"/>
        <v>13741</v>
      </c>
      <c r="H11" s="139">
        <f t="shared" si="1"/>
        <v>3.6</v>
      </c>
      <c r="I11" s="231"/>
      <c r="J11" s="232"/>
    </row>
    <row r="12" spans="1:11" ht="27" x14ac:dyDescent="0.15">
      <c r="A12" s="681"/>
      <c r="B12" s="681"/>
      <c r="C12" s="57"/>
      <c r="D12" s="66" t="s">
        <v>136</v>
      </c>
      <c r="E12" s="155">
        <v>287268</v>
      </c>
      <c r="F12" s="155">
        <v>290817</v>
      </c>
      <c r="G12" s="160">
        <f t="shared" si="0"/>
        <v>-3549</v>
      </c>
      <c r="H12" s="140">
        <f t="shared" si="1"/>
        <v>-1.22</v>
      </c>
      <c r="I12" s="227" t="s">
        <v>139</v>
      </c>
      <c r="J12" s="228" t="s">
        <v>667</v>
      </c>
    </row>
    <row r="13" spans="1:11" ht="27" customHeight="1" x14ac:dyDescent="0.15">
      <c r="A13" s="681"/>
      <c r="B13" s="681"/>
      <c r="C13" s="57"/>
      <c r="D13" s="178" t="s">
        <v>543</v>
      </c>
      <c r="E13" s="152">
        <v>62649</v>
      </c>
      <c r="F13" s="152">
        <v>48436</v>
      </c>
      <c r="G13" s="164">
        <f t="shared" si="0"/>
        <v>14213</v>
      </c>
      <c r="H13" s="169">
        <f t="shared" si="1"/>
        <v>29.34</v>
      </c>
      <c r="I13" s="227" t="s">
        <v>139</v>
      </c>
      <c r="J13" s="229" t="s">
        <v>668</v>
      </c>
    </row>
    <row r="14" spans="1:11" ht="27" x14ac:dyDescent="0.15">
      <c r="A14" s="681"/>
      <c r="B14" s="681"/>
      <c r="C14" s="62"/>
      <c r="D14" s="69" t="s">
        <v>137</v>
      </c>
      <c r="E14" s="153">
        <v>45856</v>
      </c>
      <c r="F14" s="153">
        <v>42779</v>
      </c>
      <c r="G14" s="161">
        <f t="shared" si="0"/>
        <v>3077</v>
      </c>
      <c r="H14" s="141">
        <f t="shared" si="1"/>
        <v>7.19</v>
      </c>
      <c r="I14" s="230" t="s">
        <v>139</v>
      </c>
      <c r="J14" s="233" t="s">
        <v>669</v>
      </c>
    </row>
    <row r="15" spans="1:11" ht="16.5" customHeight="1" x14ac:dyDescent="0.15">
      <c r="A15" s="681"/>
      <c r="B15" s="681"/>
      <c r="C15" s="682" t="s">
        <v>140</v>
      </c>
      <c r="D15" s="682"/>
      <c r="E15" s="55">
        <f>E7+E11</f>
        <v>4930447</v>
      </c>
      <c r="F15" s="55">
        <f>F7+F11</f>
        <v>4487925</v>
      </c>
      <c r="G15" s="163">
        <f t="shared" si="0"/>
        <v>442522</v>
      </c>
      <c r="H15" s="142">
        <f t="shared" si="1"/>
        <v>9.86</v>
      </c>
      <c r="I15" s="217"/>
      <c r="J15" s="218"/>
    </row>
    <row r="16" spans="1:11" ht="16.5" customHeight="1" x14ac:dyDescent="0.15">
      <c r="A16" s="681"/>
      <c r="B16" s="681" t="s">
        <v>141</v>
      </c>
      <c r="C16" s="685" t="s">
        <v>135</v>
      </c>
      <c r="D16" s="686"/>
      <c r="E16" s="64">
        <f>SUM(E17:E19)</f>
        <v>372685</v>
      </c>
      <c r="F16" s="64">
        <f>SUM(F17:F19)</f>
        <v>331165</v>
      </c>
      <c r="G16" s="162">
        <f t="shared" si="0"/>
        <v>41520</v>
      </c>
      <c r="H16" s="139">
        <f t="shared" si="1"/>
        <v>12.54</v>
      </c>
      <c r="I16" s="231"/>
      <c r="J16" s="232"/>
    </row>
    <row r="17" spans="1:10" ht="40.5" x14ac:dyDescent="0.15">
      <c r="A17" s="681"/>
      <c r="B17" s="681"/>
      <c r="C17" s="57"/>
      <c r="D17" s="66" t="s">
        <v>136</v>
      </c>
      <c r="E17" s="155">
        <v>227646</v>
      </c>
      <c r="F17" s="155">
        <v>203991</v>
      </c>
      <c r="G17" s="160">
        <f t="shared" si="0"/>
        <v>23655</v>
      </c>
      <c r="H17" s="140">
        <f t="shared" si="1"/>
        <v>11.6</v>
      </c>
      <c r="I17" s="227" t="s">
        <v>242</v>
      </c>
      <c r="J17" s="228" t="s">
        <v>670</v>
      </c>
    </row>
    <row r="18" spans="1:10" ht="40.5" x14ac:dyDescent="0.15">
      <c r="A18" s="681"/>
      <c r="B18" s="681"/>
      <c r="C18" s="57"/>
      <c r="D18" s="178" t="s">
        <v>543</v>
      </c>
      <c r="E18" s="152">
        <v>68095</v>
      </c>
      <c r="F18" s="152">
        <v>61314</v>
      </c>
      <c r="G18" s="164">
        <f t="shared" si="0"/>
        <v>6781</v>
      </c>
      <c r="H18" s="169">
        <f t="shared" si="1"/>
        <v>11.06</v>
      </c>
      <c r="I18" s="227" t="s">
        <v>242</v>
      </c>
      <c r="J18" s="229" t="s">
        <v>681</v>
      </c>
    </row>
    <row r="19" spans="1:10" ht="40.5" x14ac:dyDescent="0.15">
      <c r="A19" s="681"/>
      <c r="B19" s="681"/>
      <c r="C19" s="62"/>
      <c r="D19" s="69" t="s">
        <v>137</v>
      </c>
      <c r="E19" s="153">
        <v>76944</v>
      </c>
      <c r="F19" s="153">
        <v>65860</v>
      </c>
      <c r="G19" s="161">
        <f t="shared" si="0"/>
        <v>11084</v>
      </c>
      <c r="H19" s="141">
        <f t="shared" si="1"/>
        <v>16.829999999999998</v>
      </c>
      <c r="I19" s="230" t="s">
        <v>242</v>
      </c>
      <c r="J19" s="233" t="s">
        <v>671</v>
      </c>
    </row>
    <row r="20" spans="1:10" ht="16.5" customHeight="1" x14ac:dyDescent="0.15">
      <c r="A20" s="681"/>
      <c r="B20" s="681"/>
      <c r="C20" s="685" t="s">
        <v>138</v>
      </c>
      <c r="D20" s="686"/>
      <c r="E20" s="154">
        <f>SUM(E21:E23)</f>
        <v>9702</v>
      </c>
      <c r="F20" s="154">
        <f>SUM(F21:F23)</f>
        <v>10466</v>
      </c>
      <c r="G20" s="162">
        <f t="shared" si="0"/>
        <v>-764</v>
      </c>
      <c r="H20" s="139">
        <f t="shared" si="1"/>
        <v>-7.3</v>
      </c>
      <c r="I20" s="231"/>
      <c r="J20" s="232"/>
    </row>
    <row r="21" spans="1:10" ht="27" x14ac:dyDescent="0.15">
      <c r="A21" s="681"/>
      <c r="B21" s="681"/>
      <c r="C21" s="57"/>
      <c r="D21" s="66" t="s">
        <v>136</v>
      </c>
      <c r="E21" s="155">
        <v>5798</v>
      </c>
      <c r="F21" s="155">
        <v>7077</v>
      </c>
      <c r="G21" s="160">
        <f t="shared" si="0"/>
        <v>-1279</v>
      </c>
      <c r="H21" s="140">
        <f t="shared" si="1"/>
        <v>-18.07</v>
      </c>
      <c r="I21" s="227" t="s">
        <v>139</v>
      </c>
      <c r="J21" s="228" t="s">
        <v>672</v>
      </c>
    </row>
    <row r="22" spans="1:10" ht="27" x14ac:dyDescent="0.15">
      <c r="A22" s="681"/>
      <c r="B22" s="681"/>
      <c r="C22" s="57"/>
      <c r="D22" s="178" t="s">
        <v>543</v>
      </c>
      <c r="E22" s="152">
        <v>1972</v>
      </c>
      <c r="F22" s="152">
        <v>1571</v>
      </c>
      <c r="G22" s="164">
        <f t="shared" si="0"/>
        <v>401</v>
      </c>
      <c r="H22" s="169">
        <f t="shared" si="1"/>
        <v>25.53</v>
      </c>
      <c r="I22" s="227" t="s">
        <v>139</v>
      </c>
      <c r="J22" s="228" t="s">
        <v>673</v>
      </c>
    </row>
    <row r="23" spans="1:10" ht="27" x14ac:dyDescent="0.15">
      <c r="A23" s="681"/>
      <c r="B23" s="681"/>
      <c r="C23" s="62"/>
      <c r="D23" s="69" t="s">
        <v>137</v>
      </c>
      <c r="E23" s="153">
        <v>1932</v>
      </c>
      <c r="F23" s="153">
        <v>1818</v>
      </c>
      <c r="G23" s="161">
        <f t="shared" si="0"/>
        <v>114</v>
      </c>
      <c r="H23" s="141">
        <f t="shared" si="1"/>
        <v>6.27</v>
      </c>
      <c r="I23" s="230" t="s">
        <v>139</v>
      </c>
      <c r="J23" s="233" t="s">
        <v>674</v>
      </c>
    </row>
    <row r="24" spans="1:10" ht="16.5" customHeight="1" x14ac:dyDescent="0.15">
      <c r="A24" s="681"/>
      <c r="B24" s="681"/>
      <c r="C24" s="682" t="s">
        <v>140</v>
      </c>
      <c r="D24" s="682"/>
      <c r="E24" s="55">
        <f>E16+E20</f>
        <v>382387</v>
      </c>
      <c r="F24" s="55">
        <f>F16+F20</f>
        <v>341631</v>
      </c>
      <c r="G24" s="163">
        <f t="shared" si="0"/>
        <v>40756</v>
      </c>
      <c r="H24" s="142">
        <f t="shared" si="1"/>
        <v>11.93</v>
      </c>
      <c r="I24" s="104"/>
      <c r="J24" s="105"/>
    </row>
    <row r="25" spans="1:10" ht="16.5" customHeight="1" x14ac:dyDescent="0.15">
      <c r="A25" s="681"/>
      <c r="B25" s="678" t="s">
        <v>243</v>
      </c>
      <c r="C25" s="679"/>
      <c r="D25" s="680"/>
      <c r="E25" s="55">
        <f>E15+E24</f>
        <v>5312834</v>
      </c>
      <c r="F25" s="55">
        <f>F15+F24</f>
        <v>4829556</v>
      </c>
      <c r="G25" s="163">
        <f t="shared" si="0"/>
        <v>483278</v>
      </c>
      <c r="H25" s="142">
        <f t="shared" si="1"/>
        <v>10.01</v>
      </c>
      <c r="I25" s="104"/>
      <c r="J25" s="105"/>
    </row>
    <row r="26" spans="1:10" ht="16.5" customHeight="1" x14ac:dyDescent="0.15">
      <c r="A26" s="687" t="s">
        <v>142</v>
      </c>
      <c r="B26" s="687"/>
      <c r="C26" s="687"/>
      <c r="D26" s="687"/>
      <c r="E26" s="55">
        <v>1</v>
      </c>
      <c r="F26" s="55">
        <v>1</v>
      </c>
      <c r="G26" s="163">
        <f t="shared" si="0"/>
        <v>0</v>
      </c>
      <c r="H26" s="142">
        <f t="shared" si="1"/>
        <v>0</v>
      </c>
      <c r="I26" s="104"/>
      <c r="J26" s="105"/>
    </row>
    <row r="27" spans="1:10" ht="16.5" customHeight="1" x14ac:dyDescent="0.15">
      <c r="A27" s="687" t="s">
        <v>143</v>
      </c>
      <c r="B27" s="687"/>
      <c r="C27" s="687"/>
      <c r="D27" s="687"/>
      <c r="E27" s="55">
        <v>1</v>
      </c>
      <c r="F27" s="55">
        <v>1</v>
      </c>
      <c r="G27" s="163">
        <f t="shared" si="0"/>
        <v>0</v>
      </c>
      <c r="H27" s="142">
        <f t="shared" si="1"/>
        <v>0</v>
      </c>
      <c r="I27" s="193" t="s">
        <v>367</v>
      </c>
      <c r="J27" s="105"/>
    </row>
    <row r="28" spans="1:10" ht="16.5" customHeight="1" x14ac:dyDescent="0.15">
      <c r="A28" s="688" t="s">
        <v>144</v>
      </c>
      <c r="B28" s="692" t="s">
        <v>244</v>
      </c>
      <c r="C28" s="692"/>
      <c r="D28" s="692"/>
      <c r="E28" s="64">
        <f>SUM(E29:E32)</f>
        <v>4449002</v>
      </c>
      <c r="F28" s="64">
        <f>SUM(F29:F32)</f>
        <v>4299191</v>
      </c>
      <c r="G28" s="162">
        <f>SUM(G29:G32)</f>
        <v>149811</v>
      </c>
      <c r="H28" s="139">
        <f t="shared" si="1"/>
        <v>3.48</v>
      </c>
      <c r="I28" s="117"/>
      <c r="J28" s="118"/>
    </row>
    <row r="29" spans="1:10" ht="27.75" customHeight="1" x14ac:dyDescent="0.15">
      <c r="A29" s="689"/>
      <c r="B29" s="57"/>
      <c r="C29" s="697" t="s">
        <v>245</v>
      </c>
      <c r="D29" s="698"/>
      <c r="E29" s="155">
        <v>2932070</v>
      </c>
      <c r="F29" s="155">
        <v>2938614</v>
      </c>
      <c r="G29" s="160">
        <f t="shared" ref="G29:G52" si="2">E29-F29</f>
        <v>-6544</v>
      </c>
      <c r="H29" s="140">
        <f t="shared" si="1"/>
        <v>-0.22</v>
      </c>
      <c r="I29" s="683" t="s">
        <v>544</v>
      </c>
      <c r="J29" s="684"/>
    </row>
    <row r="30" spans="1:10" ht="27.75" customHeight="1" x14ac:dyDescent="0.15">
      <c r="A30" s="689"/>
      <c r="B30" s="57"/>
      <c r="C30" s="693" t="s">
        <v>146</v>
      </c>
      <c r="D30" s="694"/>
      <c r="E30" s="155">
        <v>0</v>
      </c>
      <c r="F30" s="155">
        <v>1</v>
      </c>
      <c r="G30" s="160">
        <f t="shared" si="2"/>
        <v>-1</v>
      </c>
      <c r="H30" s="140">
        <f t="shared" si="1"/>
        <v>-100</v>
      </c>
      <c r="I30" s="654" t="s">
        <v>544</v>
      </c>
      <c r="J30" s="655"/>
    </row>
    <row r="31" spans="1:10" ht="27.75" customHeight="1" x14ac:dyDescent="0.15">
      <c r="A31" s="689"/>
      <c r="B31" s="57"/>
      <c r="C31" s="699" t="s">
        <v>521</v>
      </c>
      <c r="D31" s="780"/>
      <c r="E31" s="152">
        <v>1065196</v>
      </c>
      <c r="F31" s="152">
        <v>950797</v>
      </c>
      <c r="G31" s="164">
        <f t="shared" si="2"/>
        <v>114399</v>
      </c>
      <c r="H31" s="140">
        <f t="shared" si="1"/>
        <v>12.03</v>
      </c>
      <c r="I31" s="781" t="s">
        <v>544</v>
      </c>
      <c r="J31" s="782"/>
    </row>
    <row r="32" spans="1:10" ht="27.75" customHeight="1" x14ac:dyDescent="0.15">
      <c r="A32" s="689"/>
      <c r="B32" s="57"/>
      <c r="C32" s="746" t="s">
        <v>368</v>
      </c>
      <c r="D32" s="747"/>
      <c r="E32" s="152">
        <v>451736</v>
      </c>
      <c r="F32" s="152">
        <v>409779</v>
      </c>
      <c r="G32" s="164">
        <f t="shared" si="2"/>
        <v>41957</v>
      </c>
      <c r="H32" s="141">
        <f t="shared" si="1"/>
        <v>10.24</v>
      </c>
      <c r="I32" s="742" t="s">
        <v>544</v>
      </c>
      <c r="J32" s="743"/>
    </row>
    <row r="33" spans="1:12" ht="27.75" customHeight="1" x14ac:dyDescent="0.15">
      <c r="A33" s="689"/>
      <c r="B33" s="750" t="s">
        <v>369</v>
      </c>
      <c r="C33" s="751"/>
      <c r="D33" s="752"/>
      <c r="E33" s="148">
        <v>115077</v>
      </c>
      <c r="F33" s="148">
        <v>106539</v>
      </c>
      <c r="G33" s="163">
        <f t="shared" si="2"/>
        <v>8538</v>
      </c>
      <c r="H33" s="142">
        <f t="shared" si="1"/>
        <v>8.01</v>
      </c>
      <c r="I33" s="656" t="s">
        <v>370</v>
      </c>
      <c r="J33" s="657"/>
    </row>
    <row r="34" spans="1:12" ht="27.75" customHeight="1" x14ac:dyDescent="0.15">
      <c r="A34" s="689"/>
      <c r="B34" s="750" t="s">
        <v>522</v>
      </c>
      <c r="C34" s="783"/>
      <c r="D34" s="784"/>
      <c r="E34" s="154">
        <v>49856</v>
      </c>
      <c r="F34" s="154">
        <v>46916</v>
      </c>
      <c r="G34" s="162">
        <f t="shared" si="2"/>
        <v>2940</v>
      </c>
      <c r="H34" s="139">
        <f t="shared" si="1"/>
        <v>6.27</v>
      </c>
      <c r="I34" s="667" t="s">
        <v>536</v>
      </c>
      <c r="J34" s="668"/>
      <c r="L34" s="140"/>
    </row>
    <row r="35" spans="1:12" ht="16.5" customHeight="1" x14ac:dyDescent="0.15">
      <c r="A35" s="689"/>
      <c r="B35" s="685" t="s">
        <v>246</v>
      </c>
      <c r="C35" s="708"/>
      <c r="D35" s="686"/>
      <c r="E35" s="154">
        <f>SUM(E36:E40)</f>
        <v>90704</v>
      </c>
      <c r="F35" s="154">
        <f>SUM(F36:F40)</f>
        <v>74575</v>
      </c>
      <c r="G35" s="162">
        <f t="shared" si="2"/>
        <v>16129</v>
      </c>
      <c r="H35" s="139">
        <f t="shared" si="1"/>
        <v>21.63</v>
      </c>
      <c r="I35" s="117"/>
      <c r="J35" s="118"/>
    </row>
    <row r="36" spans="1:12" ht="27.75" customHeight="1" x14ac:dyDescent="0.15">
      <c r="A36" s="689"/>
      <c r="B36" s="52"/>
      <c r="C36" s="699" t="s">
        <v>371</v>
      </c>
      <c r="D36" s="700"/>
      <c r="E36" s="155">
        <v>27652</v>
      </c>
      <c r="F36" s="155">
        <v>60261</v>
      </c>
      <c r="G36" s="160">
        <f t="shared" si="2"/>
        <v>-32609</v>
      </c>
      <c r="H36" s="140">
        <f t="shared" si="1"/>
        <v>-54.11</v>
      </c>
      <c r="I36" s="669" t="s">
        <v>372</v>
      </c>
      <c r="J36" s="670"/>
    </row>
    <row r="37" spans="1:12" ht="27.75" customHeight="1" x14ac:dyDescent="0.15">
      <c r="A37" s="689"/>
      <c r="B37" s="52"/>
      <c r="C37" s="797" t="s">
        <v>602</v>
      </c>
      <c r="D37" s="798"/>
      <c r="E37" s="152">
        <v>59271</v>
      </c>
      <c r="F37" s="152">
        <v>6713</v>
      </c>
      <c r="G37" s="164">
        <f t="shared" si="2"/>
        <v>52558</v>
      </c>
      <c r="H37" s="140">
        <f t="shared" si="1"/>
        <v>782.93</v>
      </c>
      <c r="I37" s="183"/>
      <c r="J37" s="184"/>
    </row>
    <row r="38" spans="1:12" ht="16.5" customHeight="1" x14ac:dyDescent="0.15">
      <c r="A38" s="689"/>
      <c r="B38" s="52"/>
      <c r="C38" s="795" t="s">
        <v>247</v>
      </c>
      <c r="D38" s="796"/>
      <c r="E38" s="152">
        <v>1</v>
      </c>
      <c r="F38" s="152">
        <v>1</v>
      </c>
      <c r="G38" s="164">
        <f t="shared" si="2"/>
        <v>0</v>
      </c>
      <c r="H38" s="169">
        <f t="shared" si="1"/>
        <v>0</v>
      </c>
      <c r="I38" s="658"/>
      <c r="J38" s="659"/>
    </row>
    <row r="39" spans="1:12" ht="27.75" customHeight="1" x14ac:dyDescent="0.15">
      <c r="A39" s="689"/>
      <c r="B39" s="52"/>
      <c r="C39" s="699" t="s">
        <v>603</v>
      </c>
      <c r="D39" s="700"/>
      <c r="E39" s="155">
        <v>0</v>
      </c>
      <c r="F39" s="155">
        <v>0</v>
      </c>
      <c r="G39" s="160">
        <f t="shared" si="2"/>
        <v>0</v>
      </c>
      <c r="H39" s="151" t="s">
        <v>640</v>
      </c>
      <c r="I39" s="799" t="s">
        <v>618</v>
      </c>
      <c r="J39" s="800"/>
    </row>
    <row r="40" spans="1:12" ht="16.5" customHeight="1" x14ac:dyDescent="0.15">
      <c r="A40" s="689"/>
      <c r="B40" s="52"/>
      <c r="C40" s="191" t="s">
        <v>604</v>
      </c>
      <c r="D40" s="188"/>
      <c r="E40" s="156">
        <v>3780</v>
      </c>
      <c r="F40" s="156">
        <v>7600</v>
      </c>
      <c r="G40" s="190">
        <f t="shared" si="2"/>
        <v>-3820</v>
      </c>
      <c r="H40" s="203">
        <f t="shared" si="1"/>
        <v>-50.26</v>
      </c>
      <c r="I40" s="185"/>
      <c r="J40" s="186"/>
    </row>
    <row r="41" spans="1:12" ht="16.5" customHeight="1" x14ac:dyDescent="0.15">
      <c r="A41" s="690"/>
      <c r="B41" s="678" t="s">
        <v>140</v>
      </c>
      <c r="C41" s="679"/>
      <c r="D41" s="680"/>
      <c r="E41" s="148">
        <f>E28+E33+E34+E35</f>
        <v>4704639</v>
      </c>
      <c r="F41" s="148">
        <f>F28+F33+F34+F35</f>
        <v>4527221</v>
      </c>
      <c r="G41" s="163">
        <f t="shared" si="2"/>
        <v>177418</v>
      </c>
      <c r="H41" s="142">
        <f t="shared" si="1"/>
        <v>3.92</v>
      </c>
      <c r="I41" s="104"/>
      <c r="J41" s="105"/>
    </row>
    <row r="42" spans="1:12" ht="16.5" customHeight="1" x14ac:dyDescent="0.15">
      <c r="A42" s="43" t="s">
        <v>373</v>
      </c>
      <c r="B42" s="56"/>
      <c r="C42" s="56"/>
      <c r="D42" s="44"/>
      <c r="E42" s="154">
        <f>SUM(E43:E44)</f>
        <v>953509</v>
      </c>
      <c r="F42" s="154">
        <f>SUM(F43:F44)</f>
        <v>819817</v>
      </c>
      <c r="G42" s="162">
        <f t="shared" si="2"/>
        <v>133692</v>
      </c>
      <c r="H42" s="139">
        <f t="shared" si="1"/>
        <v>16.309999999999999</v>
      </c>
      <c r="I42" s="126"/>
      <c r="J42" s="127"/>
    </row>
    <row r="43" spans="1:12" ht="16.5" customHeight="1" x14ac:dyDescent="0.15">
      <c r="A43" s="57"/>
      <c r="B43" s="693" t="s">
        <v>374</v>
      </c>
      <c r="C43" s="694"/>
      <c r="D43" s="694"/>
      <c r="E43" s="155">
        <v>953509</v>
      </c>
      <c r="F43" s="155">
        <v>819817</v>
      </c>
      <c r="G43" s="160">
        <f t="shared" si="2"/>
        <v>133692</v>
      </c>
      <c r="H43" s="140">
        <f t="shared" si="1"/>
        <v>16.309999999999999</v>
      </c>
      <c r="I43" s="654" t="s">
        <v>375</v>
      </c>
      <c r="J43" s="655"/>
    </row>
    <row r="44" spans="1:12" ht="16.5" customHeight="1" x14ac:dyDescent="0.15">
      <c r="A44" s="62"/>
      <c r="B44" s="695" t="s">
        <v>137</v>
      </c>
      <c r="C44" s="696"/>
      <c r="D44" s="696"/>
      <c r="E44" s="153"/>
      <c r="F44" s="153"/>
      <c r="G44" s="161">
        <f t="shared" si="2"/>
        <v>0</v>
      </c>
      <c r="H44" s="168" t="s">
        <v>642</v>
      </c>
      <c r="I44" s="644"/>
      <c r="J44" s="645"/>
    </row>
    <row r="45" spans="1:12" ht="27" customHeight="1" x14ac:dyDescent="0.15">
      <c r="A45" s="685" t="s">
        <v>523</v>
      </c>
      <c r="B45" s="708"/>
      <c r="C45" s="708"/>
      <c r="D45" s="686"/>
      <c r="E45" s="171">
        <f>SUM(E46:E47)</f>
        <v>4446027</v>
      </c>
      <c r="F45" s="171">
        <f>SUM(F46:F47)</f>
        <v>4698421</v>
      </c>
      <c r="G45" s="173">
        <f t="shared" si="2"/>
        <v>-252394</v>
      </c>
      <c r="H45" s="219">
        <f t="shared" si="1"/>
        <v>-5.37</v>
      </c>
      <c r="I45" s="753" t="s">
        <v>537</v>
      </c>
      <c r="J45" s="757"/>
    </row>
    <row r="46" spans="1:12" ht="27" customHeight="1" x14ac:dyDescent="0.15">
      <c r="A46" s="803"/>
      <c r="B46" s="794" t="s">
        <v>632</v>
      </c>
      <c r="C46" s="805"/>
      <c r="D46" s="780"/>
      <c r="E46" s="155">
        <v>4446026</v>
      </c>
      <c r="F46" s="155">
        <v>4298514</v>
      </c>
      <c r="G46" s="164">
        <f>E46-F46</f>
        <v>147512</v>
      </c>
      <c r="H46" s="140">
        <f t="shared" si="1"/>
        <v>3.43</v>
      </c>
      <c r="I46" s="194"/>
      <c r="J46" s="195"/>
    </row>
    <row r="47" spans="1:12" ht="27" customHeight="1" x14ac:dyDescent="0.15">
      <c r="A47" s="804"/>
      <c r="B47" s="706" t="s">
        <v>633</v>
      </c>
      <c r="C47" s="806"/>
      <c r="D47" s="707"/>
      <c r="E47" s="153">
        <v>1</v>
      </c>
      <c r="F47" s="153">
        <v>399907</v>
      </c>
      <c r="G47" s="161">
        <f>E47-F47</f>
        <v>-399906</v>
      </c>
      <c r="H47" s="168" t="s">
        <v>642</v>
      </c>
      <c r="I47" s="196"/>
      <c r="J47" s="197"/>
    </row>
    <row r="48" spans="1:12" ht="16.5" customHeight="1" x14ac:dyDescent="0.15">
      <c r="A48" s="43" t="s">
        <v>376</v>
      </c>
      <c r="B48" s="56"/>
      <c r="C48" s="56"/>
      <c r="D48" s="44"/>
      <c r="E48" s="154">
        <f>SUM(E49:E52)</f>
        <v>981113</v>
      </c>
      <c r="F48" s="154">
        <f>SUM(F49:F52)</f>
        <v>948323</v>
      </c>
      <c r="G48" s="162">
        <f t="shared" si="2"/>
        <v>32790</v>
      </c>
      <c r="H48" s="139">
        <f>ROUNDDOWN(G48/F48*100,2)</f>
        <v>3.45</v>
      </c>
      <c r="I48" s="126"/>
      <c r="J48" s="127"/>
    </row>
    <row r="49" spans="1:10" ht="27" customHeight="1" x14ac:dyDescent="0.15">
      <c r="A49" s="57"/>
      <c r="B49" s="699" t="s">
        <v>369</v>
      </c>
      <c r="C49" s="709"/>
      <c r="D49" s="700"/>
      <c r="E49" s="155">
        <v>115077</v>
      </c>
      <c r="F49" s="155">
        <v>106539</v>
      </c>
      <c r="G49" s="160">
        <f t="shared" si="2"/>
        <v>8538</v>
      </c>
      <c r="H49" s="140">
        <f t="shared" ref="H49:H72" si="3">ROUND(G49/F49*100,2)</f>
        <v>8.01</v>
      </c>
      <c r="I49" s="762" t="s">
        <v>370</v>
      </c>
      <c r="J49" s="763"/>
    </row>
    <row r="50" spans="1:10" ht="27" customHeight="1" x14ac:dyDescent="0.15">
      <c r="A50" s="57"/>
      <c r="B50" s="699" t="s">
        <v>522</v>
      </c>
      <c r="C50" s="709"/>
      <c r="D50" s="700"/>
      <c r="E50" s="152">
        <v>49856</v>
      </c>
      <c r="F50" s="152">
        <v>46916</v>
      </c>
      <c r="G50" s="164">
        <f t="shared" si="2"/>
        <v>2940</v>
      </c>
      <c r="H50" s="167">
        <f t="shared" si="3"/>
        <v>6.27</v>
      </c>
      <c r="I50" s="667" t="s">
        <v>536</v>
      </c>
      <c r="J50" s="668"/>
    </row>
    <row r="51" spans="1:10" ht="16.5" customHeight="1" x14ac:dyDescent="0.15">
      <c r="A51" s="57"/>
      <c r="B51" s="748" t="s">
        <v>378</v>
      </c>
      <c r="C51" s="749"/>
      <c r="D51" s="749"/>
      <c r="E51" s="152">
        <v>41993</v>
      </c>
      <c r="F51" s="152">
        <v>42146</v>
      </c>
      <c r="G51" s="164">
        <f t="shared" si="2"/>
        <v>-153</v>
      </c>
      <c r="H51" s="140">
        <f t="shared" si="3"/>
        <v>-0.36</v>
      </c>
      <c r="I51" s="742" t="s">
        <v>379</v>
      </c>
      <c r="J51" s="743"/>
    </row>
    <row r="52" spans="1:10" ht="16.5" customHeight="1" x14ac:dyDescent="0.15">
      <c r="A52" s="62"/>
      <c r="B52" s="695" t="s">
        <v>439</v>
      </c>
      <c r="C52" s="696"/>
      <c r="D52" s="696"/>
      <c r="E52" s="153">
        <v>774187</v>
      </c>
      <c r="F52" s="153">
        <v>752722</v>
      </c>
      <c r="G52" s="161">
        <f t="shared" si="2"/>
        <v>21465</v>
      </c>
      <c r="H52" s="141">
        <f t="shared" si="3"/>
        <v>2.85</v>
      </c>
      <c r="I52" s="644" t="s">
        <v>439</v>
      </c>
      <c r="J52" s="645"/>
    </row>
    <row r="53" spans="1:10" ht="23.25" customHeight="1" x14ac:dyDescent="0.15">
      <c r="A53" s="43" t="s">
        <v>496</v>
      </c>
      <c r="B53" s="56"/>
      <c r="C53" s="56"/>
      <c r="D53" s="44"/>
      <c r="E53" s="154">
        <f>SUM(E54:E55)</f>
        <v>2308021</v>
      </c>
      <c r="F53" s="154">
        <f>SUM(F54:F55)</f>
        <v>2336738</v>
      </c>
      <c r="G53" s="162">
        <f>SUM(G54:G55)</f>
        <v>-28717</v>
      </c>
      <c r="H53" s="139">
        <f t="shared" si="3"/>
        <v>-1.23</v>
      </c>
      <c r="I53" s="753" t="s">
        <v>490</v>
      </c>
      <c r="J53" s="757"/>
    </row>
    <row r="54" spans="1:10" ht="16.5" customHeight="1" x14ac:dyDescent="0.15">
      <c r="A54" s="52"/>
      <c r="B54" s="788" t="s">
        <v>498</v>
      </c>
      <c r="C54" s="789"/>
      <c r="D54" s="790"/>
      <c r="E54" s="155">
        <v>417726</v>
      </c>
      <c r="F54" s="155">
        <v>430878</v>
      </c>
      <c r="G54" s="160">
        <f t="shared" ref="G54:G86" si="4">E54-F54</f>
        <v>-13152</v>
      </c>
      <c r="H54" s="140">
        <f t="shared" si="3"/>
        <v>-3.05</v>
      </c>
      <c r="I54" s="758"/>
      <c r="J54" s="759"/>
    </row>
    <row r="55" spans="1:10" ht="16.5" customHeight="1" x14ac:dyDescent="0.15">
      <c r="A55" s="53"/>
      <c r="B55" s="150" t="s">
        <v>499</v>
      </c>
      <c r="C55" s="149"/>
      <c r="D55" s="75"/>
      <c r="E55" s="156">
        <v>1890295</v>
      </c>
      <c r="F55" s="156">
        <v>1905860</v>
      </c>
      <c r="G55" s="160">
        <f t="shared" si="4"/>
        <v>-15565</v>
      </c>
      <c r="H55" s="140">
        <f t="shared" si="3"/>
        <v>-0.82</v>
      </c>
      <c r="I55" s="760"/>
      <c r="J55" s="761"/>
    </row>
    <row r="56" spans="1:10" ht="16.5" customHeight="1" x14ac:dyDescent="0.15">
      <c r="A56" s="51" t="s">
        <v>149</v>
      </c>
      <c r="B56" s="49"/>
      <c r="C56" s="49"/>
      <c r="D56" s="50"/>
      <c r="E56" s="148">
        <v>4</v>
      </c>
      <c r="F56" s="148">
        <v>4</v>
      </c>
      <c r="G56" s="163">
        <f t="shared" si="4"/>
        <v>0</v>
      </c>
      <c r="H56" s="142">
        <f t="shared" si="3"/>
        <v>0</v>
      </c>
      <c r="I56" s="652" t="s">
        <v>641</v>
      </c>
      <c r="J56" s="653"/>
    </row>
    <row r="57" spans="1:10" ht="16.5" customHeight="1" x14ac:dyDescent="0.15">
      <c r="A57" s="688" t="s">
        <v>150</v>
      </c>
      <c r="B57" s="48" t="s">
        <v>500</v>
      </c>
      <c r="C57" s="48"/>
      <c r="D57" s="48"/>
      <c r="E57" s="154">
        <f>SUM(E58:E60)</f>
        <v>367360</v>
      </c>
      <c r="F57" s="154">
        <f>SUM(F58:F60)</f>
        <v>249956</v>
      </c>
      <c r="G57" s="162">
        <f t="shared" si="4"/>
        <v>117404</v>
      </c>
      <c r="H57" s="139">
        <f t="shared" si="3"/>
        <v>46.97</v>
      </c>
      <c r="I57" s="646" t="s">
        <v>383</v>
      </c>
      <c r="J57" s="647"/>
    </row>
    <row r="58" spans="1:10" ht="16.5" customHeight="1" x14ac:dyDescent="0.15">
      <c r="A58" s="689"/>
      <c r="B58" s="801"/>
      <c r="C58" s="72" t="s">
        <v>136</v>
      </c>
      <c r="D58" s="73"/>
      <c r="E58" s="155">
        <v>256415</v>
      </c>
      <c r="F58" s="155">
        <v>178084</v>
      </c>
      <c r="G58" s="160">
        <f t="shared" si="4"/>
        <v>78331</v>
      </c>
      <c r="H58" s="140">
        <f t="shared" si="3"/>
        <v>43.99</v>
      </c>
      <c r="I58" s="648"/>
      <c r="J58" s="649"/>
    </row>
    <row r="59" spans="1:10" ht="16.5" customHeight="1" x14ac:dyDescent="0.15">
      <c r="A59" s="689"/>
      <c r="B59" s="801"/>
      <c r="C59" s="794" t="s">
        <v>543</v>
      </c>
      <c r="D59" s="780"/>
      <c r="E59" s="152">
        <v>76522</v>
      </c>
      <c r="F59" s="152">
        <v>45793</v>
      </c>
      <c r="G59" s="164">
        <f t="shared" si="4"/>
        <v>30729</v>
      </c>
      <c r="H59" s="169">
        <f t="shared" si="3"/>
        <v>67.099999999999994</v>
      </c>
      <c r="I59" s="648"/>
      <c r="J59" s="649"/>
    </row>
    <row r="60" spans="1:10" ht="16.5" customHeight="1" x14ac:dyDescent="0.15">
      <c r="A60" s="689"/>
      <c r="B60" s="802"/>
      <c r="C60" s="76" t="s">
        <v>137</v>
      </c>
      <c r="D60" s="77"/>
      <c r="E60" s="153">
        <v>34423</v>
      </c>
      <c r="F60" s="153">
        <v>26079</v>
      </c>
      <c r="G60" s="161">
        <f t="shared" si="4"/>
        <v>8344</v>
      </c>
      <c r="H60" s="141">
        <f t="shared" si="3"/>
        <v>32</v>
      </c>
      <c r="I60" s="648"/>
      <c r="J60" s="649"/>
    </row>
    <row r="61" spans="1:10" ht="16.5" customHeight="1" x14ac:dyDescent="0.15">
      <c r="A61" s="689"/>
      <c r="B61" s="48" t="s">
        <v>501</v>
      </c>
      <c r="C61" s="48"/>
      <c r="D61" s="48"/>
      <c r="E61" s="154">
        <f>SUM(E62:E64)</f>
        <v>95507</v>
      </c>
      <c r="F61" s="154">
        <f>SUM(F62:F64)</f>
        <v>74149</v>
      </c>
      <c r="G61" s="162">
        <f t="shared" si="4"/>
        <v>21358</v>
      </c>
      <c r="H61" s="139">
        <f t="shared" si="3"/>
        <v>28.8</v>
      </c>
      <c r="I61" s="648"/>
      <c r="J61" s="649"/>
    </row>
    <row r="62" spans="1:10" ht="16.5" customHeight="1" x14ac:dyDescent="0.15">
      <c r="A62" s="689"/>
      <c r="B62" s="801"/>
      <c r="C62" s="72" t="s">
        <v>136</v>
      </c>
      <c r="D62" s="73"/>
      <c r="E62" s="155">
        <v>68260</v>
      </c>
      <c r="F62" s="155">
        <v>53281</v>
      </c>
      <c r="G62" s="160">
        <f t="shared" si="4"/>
        <v>14979</v>
      </c>
      <c r="H62" s="140">
        <f t="shared" si="3"/>
        <v>28.11</v>
      </c>
      <c r="I62" s="648"/>
      <c r="J62" s="649"/>
    </row>
    <row r="63" spans="1:10" ht="16.5" customHeight="1" x14ac:dyDescent="0.15">
      <c r="A63" s="689"/>
      <c r="B63" s="801"/>
      <c r="C63" s="794" t="s">
        <v>543</v>
      </c>
      <c r="D63" s="780"/>
      <c r="E63" s="152">
        <v>17959</v>
      </c>
      <c r="F63" s="152">
        <v>14027</v>
      </c>
      <c r="G63" s="164">
        <f>E63-F63</f>
        <v>3932</v>
      </c>
      <c r="H63" s="169">
        <f>ROUND(G63/F63*100,2)</f>
        <v>28.03</v>
      </c>
      <c r="I63" s="648"/>
      <c r="J63" s="649"/>
    </row>
    <row r="64" spans="1:10" ht="16.5" customHeight="1" x14ac:dyDescent="0.15">
      <c r="A64" s="689"/>
      <c r="B64" s="802"/>
      <c r="C64" s="76" t="s">
        <v>137</v>
      </c>
      <c r="D64" s="77"/>
      <c r="E64" s="153">
        <v>9288</v>
      </c>
      <c r="F64" s="153">
        <v>6841</v>
      </c>
      <c r="G64" s="161">
        <f t="shared" si="4"/>
        <v>2447</v>
      </c>
      <c r="H64" s="141">
        <f t="shared" si="3"/>
        <v>35.770000000000003</v>
      </c>
      <c r="I64" s="650"/>
      <c r="J64" s="651"/>
    </row>
    <row r="65" spans="1:10" ht="27" customHeight="1" x14ac:dyDescent="0.15">
      <c r="A65" s="689"/>
      <c r="B65" s="47" t="s">
        <v>152</v>
      </c>
      <c r="C65" s="47"/>
      <c r="D65" s="47"/>
      <c r="E65" s="148">
        <v>290931</v>
      </c>
      <c r="F65" s="148">
        <v>309881</v>
      </c>
      <c r="G65" s="163">
        <f t="shared" si="4"/>
        <v>-18950</v>
      </c>
      <c r="H65" s="142">
        <f t="shared" si="3"/>
        <v>-6.12</v>
      </c>
      <c r="I65" s="667" t="s">
        <v>384</v>
      </c>
      <c r="J65" s="668"/>
    </row>
    <row r="66" spans="1:10" ht="27" customHeight="1" x14ac:dyDescent="0.15">
      <c r="A66" s="689"/>
      <c r="B66" s="47" t="s">
        <v>153</v>
      </c>
      <c r="C66" s="47"/>
      <c r="D66" s="47"/>
      <c r="E66" s="148">
        <v>103320</v>
      </c>
      <c r="F66" s="148">
        <v>101333</v>
      </c>
      <c r="G66" s="163">
        <f t="shared" si="4"/>
        <v>1987</v>
      </c>
      <c r="H66" s="142">
        <f t="shared" si="3"/>
        <v>1.96</v>
      </c>
      <c r="I66" s="656" t="s">
        <v>385</v>
      </c>
      <c r="J66" s="657"/>
    </row>
    <row r="67" spans="1:10" ht="27.75" customHeight="1" x14ac:dyDescent="0.15">
      <c r="A67" s="689"/>
      <c r="B67" s="47" t="s">
        <v>386</v>
      </c>
      <c r="C67" s="47"/>
      <c r="D67" s="47"/>
      <c r="E67" s="148">
        <v>73797</v>
      </c>
      <c r="F67" s="148">
        <v>71651</v>
      </c>
      <c r="G67" s="163">
        <f t="shared" si="4"/>
        <v>2146</v>
      </c>
      <c r="H67" s="142">
        <f t="shared" si="3"/>
        <v>3</v>
      </c>
      <c r="I67" s="656" t="s">
        <v>387</v>
      </c>
      <c r="J67" s="666"/>
    </row>
    <row r="68" spans="1:10" ht="15.75" customHeight="1" x14ac:dyDescent="0.15">
      <c r="A68" s="689"/>
      <c r="B68" s="48" t="s">
        <v>155</v>
      </c>
      <c r="C68" s="48"/>
      <c r="D68" s="48"/>
      <c r="E68" s="154">
        <v>2470740</v>
      </c>
      <c r="F68" s="154">
        <v>2437080</v>
      </c>
      <c r="G68" s="162">
        <f t="shared" si="4"/>
        <v>33660</v>
      </c>
      <c r="H68" s="139">
        <f t="shared" si="3"/>
        <v>1.38</v>
      </c>
      <c r="I68" s="660"/>
      <c r="J68" s="661"/>
    </row>
    <row r="69" spans="1:10" ht="16.5" hidden="1" customHeight="1" x14ac:dyDescent="0.15">
      <c r="A69" s="689"/>
      <c r="B69" s="57"/>
      <c r="C69" s="72" t="s">
        <v>136</v>
      </c>
      <c r="D69" s="73"/>
      <c r="E69" s="155">
        <v>2158879</v>
      </c>
      <c r="F69" s="155">
        <v>2158879</v>
      </c>
      <c r="G69" s="160">
        <f t="shared" si="4"/>
        <v>0</v>
      </c>
      <c r="H69" s="140">
        <f t="shared" si="3"/>
        <v>0</v>
      </c>
      <c r="I69" s="662"/>
      <c r="J69" s="663"/>
    </row>
    <row r="70" spans="1:10" ht="16.5" hidden="1" customHeight="1" x14ac:dyDescent="0.15">
      <c r="A70" s="689"/>
      <c r="B70" s="62"/>
      <c r="C70" s="76" t="s">
        <v>137</v>
      </c>
      <c r="D70" s="77"/>
      <c r="E70" s="153">
        <v>18015</v>
      </c>
      <c r="F70" s="153">
        <v>18015</v>
      </c>
      <c r="G70" s="161">
        <f t="shared" si="4"/>
        <v>0</v>
      </c>
      <c r="H70" s="141">
        <f t="shared" si="3"/>
        <v>0</v>
      </c>
      <c r="I70" s="664"/>
      <c r="J70" s="665"/>
    </row>
    <row r="71" spans="1:10" ht="16.5" customHeight="1" x14ac:dyDescent="0.15">
      <c r="A71" s="690"/>
      <c r="B71" s="678" t="s">
        <v>140</v>
      </c>
      <c r="C71" s="679"/>
      <c r="D71" s="680"/>
      <c r="E71" s="55">
        <f>E57+E61+E65+E66+E67+E68</f>
        <v>3401655</v>
      </c>
      <c r="F71" s="55">
        <f>F57+F61+F65+F66+F67+F68</f>
        <v>3244050</v>
      </c>
      <c r="G71" s="163">
        <f t="shared" si="4"/>
        <v>157605</v>
      </c>
      <c r="H71" s="142">
        <f t="shared" si="3"/>
        <v>4.8600000000000003</v>
      </c>
      <c r="I71" s="104"/>
      <c r="J71" s="105"/>
    </row>
    <row r="72" spans="1:10" ht="16.5" customHeight="1" x14ac:dyDescent="0.15">
      <c r="A72" s="711" t="s">
        <v>156</v>
      </c>
      <c r="B72" s="687" t="s">
        <v>157</v>
      </c>
      <c r="C72" s="687"/>
      <c r="D72" s="687"/>
      <c r="E72" s="55">
        <v>1</v>
      </c>
      <c r="F72" s="55">
        <v>1</v>
      </c>
      <c r="G72" s="163">
        <f t="shared" si="4"/>
        <v>0</v>
      </c>
      <c r="H72" s="142">
        <f t="shared" si="3"/>
        <v>0</v>
      </c>
      <c r="I72" s="660" t="s">
        <v>388</v>
      </c>
      <c r="J72" s="661"/>
    </row>
    <row r="73" spans="1:10" ht="16.5" customHeight="1" x14ac:dyDescent="0.15">
      <c r="A73" s="712"/>
      <c r="B73" s="687" t="s">
        <v>158</v>
      </c>
      <c r="C73" s="687"/>
      <c r="D73" s="687"/>
      <c r="E73" s="55">
        <v>0</v>
      </c>
      <c r="F73" s="55">
        <v>0</v>
      </c>
      <c r="G73" s="163">
        <f t="shared" si="4"/>
        <v>0</v>
      </c>
      <c r="H73" s="220" t="s">
        <v>642</v>
      </c>
      <c r="I73" s="662"/>
      <c r="J73" s="663"/>
    </row>
    <row r="74" spans="1:10" ht="16.5" customHeight="1" x14ac:dyDescent="0.15">
      <c r="A74" s="713"/>
      <c r="B74" s="682" t="s">
        <v>140</v>
      </c>
      <c r="C74" s="682"/>
      <c r="D74" s="682"/>
      <c r="E74" s="55">
        <f>SUM(E72:E73)</f>
        <v>1</v>
      </c>
      <c r="F74" s="55">
        <f>SUM(F72:F73)</f>
        <v>1</v>
      </c>
      <c r="G74" s="163">
        <f t="shared" si="4"/>
        <v>0</v>
      </c>
      <c r="H74" s="142">
        <f t="shared" ref="H74:H85" si="5">ROUND(G74/F74*100,2)</f>
        <v>0</v>
      </c>
      <c r="I74" s="664"/>
      <c r="J74" s="665"/>
    </row>
    <row r="75" spans="1:10" ht="16.5" customHeight="1" x14ac:dyDescent="0.15">
      <c r="A75" s="688" t="s">
        <v>159</v>
      </c>
      <c r="B75" s="687" t="s">
        <v>160</v>
      </c>
      <c r="C75" s="687"/>
      <c r="D75" s="687"/>
      <c r="E75" s="55">
        <v>30000</v>
      </c>
      <c r="F75" s="55">
        <v>25000</v>
      </c>
      <c r="G75" s="163">
        <f t="shared" si="4"/>
        <v>5000</v>
      </c>
      <c r="H75" s="142">
        <f t="shared" si="5"/>
        <v>20</v>
      </c>
      <c r="I75" s="104" t="s">
        <v>389</v>
      </c>
      <c r="J75" s="105"/>
    </row>
    <row r="76" spans="1:10" ht="16.5" customHeight="1" x14ac:dyDescent="0.15">
      <c r="A76" s="689"/>
      <c r="B76" s="687" t="s">
        <v>161</v>
      </c>
      <c r="C76" s="687"/>
      <c r="D76" s="687"/>
      <c r="E76" s="55">
        <v>64</v>
      </c>
      <c r="F76" s="55">
        <v>122</v>
      </c>
      <c r="G76" s="163">
        <f t="shared" si="4"/>
        <v>-58</v>
      </c>
      <c r="H76" s="142">
        <f t="shared" si="5"/>
        <v>-47.54</v>
      </c>
      <c r="I76" s="104" t="s">
        <v>390</v>
      </c>
      <c r="J76" s="105"/>
    </row>
    <row r="77" spans="1:10" ht="16.5" customHeight="1" x14ac:dyDescent="0.15">
      <c r="A77" s="689"/>
      <c r="B77" s="61" t="s">
        <v>162</v>
      </c>
      <c r="C77" s="82"/>
      <c r="D77" s="79"/>
      <c r="E77" s="64">
        <f>SUM(E78:E81)</f>
        <v>17001</v>
      </c>
      <c r="F77" s="64">
        <f>SUM(F78:F81)</f>
        <v>17001</v>
      </c>
      <c r="G77" s="162">
        <f t="shared" si="4"/>
        <v>0</v>
      </c>
      <c r="H77" s="139">
        <f t="shared" si="5"/>
        <v>0</v>
      </c>
      <c r="I77" s="128"/>
      <c r="J77" s="129"/>
    </row>
    <row r="78" spans="1:10" ht="16.5" customHeight="1" x14ac:dyDescent="0.15">
      <c r="A78" s="689"/>
      <c r="B78" s="78"/>
      <c r="C78" s="80" t="s">
        <v>248</v>
      </c>
      <c r="D78" s="81"/>
      <c r="E78" s="67">
        <v>1</v>
      </c>
      <c r="F78" s="67">
        <v>1</v>
      </c>
      <c r="G78" s="160">
        <f t="shared" si="4"/>
        <v>0</v>
      </c>
      <c r="H78" s="140">
        <f t="shared" si="5"/>
        <v>0</v>
      </c>
      <c r="I78" s="654"/>
      <c r="J78" s="655"/>
    </row>
    <row r="79" spans="1:10" ht="16.5" customHeight="1" x14ac:dyDescent="0.15">
      <c r="A79" s="689"/>
      <c r="B79" s="78"/>
      <c r="C79" s="80" t="s">
        <v>249</v>
      </c>
      <c r="D79" s="81"/>
      <c r="E79" s="67">
        <v>1000</v>
      </c>
      <c r="F79" s="67">
        <v>1000</v>
      </c>
      <c r="G79" s="160">
        <f t="shared" si="4"/>
        <v>0</v>
      </c>
      <c r="H79" s="140">
        <f t="shared" si="5"/>
        <v>0</v>
      </c>
      <c r="I79" s="654" t="s">
        <v>391</v>
      </c>
      <c r="J79" s="655"/>
    </row>
    <row r="80" spans="1:10" ht="16.5" customHeight="1" x14ac:dyDescent="0.15">
      <c r="A80" s="689"/>
      <c r="B80" s="78"/>
      <c r="C80" s="80" t="s">
        <v>250</v>
      </c>
      <c r="D80" s="81"/>
      <c r="E80" s="67">
        <v>10000</v>
      </c>
      <c r="F80" s="67">
        <v>10000</v>
      </c>
      <c r="G80" s="160">
        <f t="shared" si="4"/>
        <v>0</v>
      </c>
      <c r="H80" s="140">
        <f t="shared" si="5"/>
        <v>0</v>
      </c>
      <c r="I80" s="654" t="s">
        <v>392</v>
      </c>
      <c r="J80" s="655"/>
    </row>
    <row r="81" spans="1:10" ht="16.5" customHeight="1" x14ac:dyDescent="0.15">
      <c r="A81" s="689"/>
      <c r="C81" s="74" t="s">
        <v>162</v>
      </c>
      <c r="D81" s="75"/>
      <c r="E81" s="70">
        <v>6000</v>
      </c>
      <c r="F81" s="70">
        <v>6000</v>
      </c>
      <c r="G81" s="161">
        <f t="shared" si="4"/>
        <v>0</v>
      </c>
      <c r="H81" s="168" t="s">
        <v>642</v>
      </c>
      <c r="I81" s="644" t="s">
        <v>634</v>
      </c>
      <c r="J81" s="645"/>
    </row>
    <row r="82" spans="1:10" ht="16.5" customHeight="1" x14ac:dyDescent="0.15">
      <c r="A82" s="690"/>
      <c r="B82" s="682" t="s">
        <v>140</v>
      </c>
      <c r="C82" s="682"/>
      <c r="D82" s="682"/>
      <c r="E82" s="55">
        <f>E75+E76+E77</f>
        <v>47065</v>
      </c>
      <c r="F82" s="55">
        <f>F75+F76+F77</f>
        <v>42123</v>
      </c>
      <c r="G82" s="163">
        <f t="shared" si="4"/>
        <v>4942</v>
      </c>
      <c r="H82" s="142">
        <f t="shared" si="5"/>
        <v>11.73</v>
      </c>
      <c r="I82" s="104"/>
      <c r="J82" s="105"/>
    </row>
    <row r="83" spans="1:10" ht="16.5" customHeight="1" x14ac:dyDescent="0.15">
      <c r="A83" s="688" t="s">
        <v>251</v>
      </c>
      <c r="B83" s="701" t="s">
        <v>252</v>
      </c>
      <c r="C83" s="701"/>
      <c r="D83" s="701"/>
      <c r="E83" s="148">
        <v>19856771</v>
      </c>
      <c r="F83" s="148">
        <v>19428831</v>
      </c>
      <c r="G83" s="163">
        <f t="shared" si="4"/>
        <v>427940</v>
      </c>
      <c r="H83" s="216">
        <f t="shared" si="5"/>
        <v>2.2000000000000002</v>
      </c>
      <c r="I83" s="217"/>
      <c r="J83" s="218"/>
    </row>
    <row r="84" spans="1:10" ht="16.5" customHeight="1" x14ac:dyDescent="0.15">
      <c r="A84" s="689"/>
      <c r="B84" s="701" t="s">
        <v>253</v>
      </c>
      <c r="C84" s="701"/>
      <c r="D84" s="701"/>
      <c r="E84" s="148">
        <v>969655</v>
      </c>
      <c r="F84" s="148">
        <v>787368</v>
      </c>
      <c r="G84" s="163">
        <f t="shared" si="4"/>
        <v>182287</v>
      </c>
      <c r="H84" s="216">
        <f t="shared" si="5"/>
        <v>23.15</v>
      </c>
      <c r="I84" s="217"/>
      <c r="J84" s="218"/>
    </row>
    <row r="85" spans="1:10" ht="16.5" customHeight="1" x14ac:dyDescent="0.15">
      <c r="A85" s="689"/>
      <c r="B85" s="701" t="s">
        <v>254</v>
      </c>
      <c r="C85" s="701"/>
      <c r="D85" s="701"/>
      <c r="E85" s="148">
        <f>Ｈ24歳出!D33</f>
        <v>1328444</v>
      </c>
      <c r="F85" s="148">
        <v>1230057</v>
      </c>
      <c r="G85" s="163">
        <f t="shared" si="4"/>
        <v>98387</v>
      </c>
      <c r="H85" s="216">
        <f t="shared" si="5"/>
        <v>8</v>
      </c>
      <c r="I85" s="217"/>
      <c r="J85" s="218"/>
    </row>
    <row r="86" spans="1:10" ht="16.5" customHeight="1" x14ac:dyDescent="0.15">
      <c r="A86" s="710"/>
      <c r="B86" s="714" t="s">
        <v>255</v>
      </c>
      <c r="C86" s="715"/>
      <c r="D86" s="716"/>
      <c r="E86" s="55">
        <f>SUM(E83:E85)</f>
        <v>22154870</v>
      </c>
      <c r="F86" s="55">
        <f>SUM(F83:F85)</f>
        <v>21446256</v>
      </c>
      <c r="G86" s="137">
        <f t="shared" si="4"/>
        <v>708614</v>
      </c>
      <c r="H86" s="142">
        <f>ROUNDDOWN(G86/F86*100,2)</f>
        <v>3.3</v>
      </c>
      <c r="I86" s="104"/>
      <c r="J86" s="105"/>
    </row>
    <row r="88" spans="1:10" ht="15" customHeight="1" x14ac:dyDescent="0.15">
      <c r="E88" s="58"/>
    </row>
  </sheetData>
  <mergeCells count="89">
    <mergeCell ref="A75:A82"/>
    <mergeCell ref="B75:D75"/>
    <mergeCell ref="B76:D76"/>
    <mergeCell ref="A83:A86"/>
    <mergeCell ref="B83:D83"/>
    <mergeCell ref="B84:D84"/>
    <mergeCell ref="B85:D85"/>
    <mergeCell ref="B86:D86"/>
    <mergeCell ref="I78:J78"/>
    <mergeCell ref="I79:J79"/>
    <mergeCell ref="I80:J80"/>
    <mergeCell ref="I81:J81"/>
    <mergeCell ref="B82:D82"/>
    <mergeCell ref="I53:J55"/>
    <mergeCell ref="B54:D54"/>
    <mergeCell ref="I56:J56"/>
    <mergeCell ref="A57:A71"/>
    <mergeCell ref="I57:J64"/>
    <mergeCell ref="I66:J66"/>
    <mergeCell ref="I67:J67"/>
    <mergeCell ref="I68:J70"/>
    <mergeCell ref="B71:D71"/>
    <mergeCell ref="B58:B60"/>
    <mergeCell ref="C59:D59"/>
    <mergeCell ref="B62:B64"/>
    <mergeCell ref="C63:D63"/>
    <mergeCell ref="I65:J65"/>
    <mergeCell ref="A72:A74"/>
    <mergeCell ref="B72:D72"/>
    <mergeCell ref="I72:J74"/>
    <mergeCell ref="B73:D73"/>
    <mergeCell ref="B74:D74"/>
    <mergeCell ref="B43:D43"/>
    <mergeCell ref="I43:J44"/>
    <mergeCell ref="B44:D44"/>
    <mergeCell ref="I52:J52"/>
    <mergeCell ref="A45:D45"/>
    <mergeCell ref="I45:J45"/>
    <mergeCell ref="A46:A47"/>
    <mergeCell ref="B46:D46"/>
    <mergeCell ref="B47:D47"/>
    <mergeCell ref="B49:D49"/>
    <mergeCell ref="I49:J49"/>
    <mergeCell ref="B50:D50"/>
    <mergeCell ref="I50:J50"/>
    <mergeCell ref="B51:D51"/>
    <mergeCell ref="I51:J51"/>
    <mergeCell ref="B52:D52"/>
    <mergeCell ref="I36:J36"/>
    <mergeCell ref="C37:D37"/>
    <mergeCell ref="C38:D38"/>
    <mergeCell ref="I38:J38"/>
    <mergeCell ref="C39:D39"/>
    <mergeCell ref="I39:J39"/>
    <mergeCell ref="I32:J32"/>
    <mergeCell ref="B33:D33"/>
    <mergeCell ref="I33:J33"/>
    <mergeCell ref="B34:D34"/>
    <mergeCell ref="I34:J34"/>
    <mergeCell ref="I29:J29"/>
    <mergeCell ref="C30:D30"/>
    <mergeCell ref="I30:J30"/>
    <mergeCell ref="C31:D31"/>
    <mergeCell ref="I31:J31"/>
    <mergeCell ref="A26:D26"/>
    <mergeCell ref="A27:D27"/>
    <mergeCell ref="A28:A41"/>
    <mergeCell ref="B28:D28"/>
    <mergeCell ref="C29:D29"/>
    <mergeCell ref="C32:D32"/>
    <mergeCell ref="B35:D35"/>
    <mergeCell ref="C36:D36"/>
    <mergeCell ref="B41:D41"/>
    <mergeCell ref="A7:A25"/>
    <mergeCell ref="B7:B15"/>
    <mergeCell ref="C7:D7"/>
    <mergeCell ref="C11:D11"/>
    <mergeCell ref="C15:D15"/>
    <mergeCell ref="B16:B24"/>
    <mergeCell ref="C16:D16"/>
    <mergeCell ref="C20:D20"/>
    <mergeCell ref="C24:D24"/>
    <mergeCell ref="B25:D25"/>
    <mergeCell ref="A2:J2"/>
    <mergeCell ref="A5:D6"/>
    <mergeCell ref="E5:E6"/>
    <mergeCell ref="F5:F6"/>
    <mergeCell ref="G5:H5"/>
    <mergeCell ref="I5:J6"/>
  </mergeCells>
  <phoneticPr fontId="2"/>
  <dataValidations count="2">
    <dataValidation imeMode="hiragana" allowBlank="1" showInputMessage="1" showErrorMessage="1" sqref="I71:I72 J41 I48:I50 J4 J35 J71 I65:I68 I53 I75:J76 I4:I42 J7:J28 I78:I81 I56 I82:J65536"/>
    <dataValidation imeMode="off" allowBlank="1" showInputMessage="1" showErrorMessage="1" sqref="L34 E7:H86"/>
  </dataValidations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7" zoomScaleNormal="100" workbookViewId="0">
      <selection activeCell="H61" sqref="H61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2.25" style="41" customWidth="1"/>
    <col min="10" max="16384" width="9" style="40"/>
  </cols>
  <sheetData>
    <row r="1" spans="1:9" ht="15" customHeight="1" x14ac:dyDescent="0.15">
      <c r="A1" s="40" t="s">
        <v>256</v>
      </c>
      <c r="D1" s="157"/>
      <c r="I1" s="131" t="s">
        <v>363</v>
      </c>
    </row>
    <row r="2" spans="1:9" ht="15" customHeight="1" x14ac:dyDescent="0.15">
      <c r="A2" s="674" t="s">
        <v>0</v>
      </c>
      <c r="B2" s="620"/>
      <c r="C2" s="559"/>
      <c r="D2" s="778" t="s">
        <v>364</v>
      </c>
      <c r="E2" s="722" t="s">
        <v>365</v>
      </c>
      <c r="F2" s="776" t="s">
        <v>473</v>
      </c>
      <c r="G2" s="777"/>
      <c r="H2" s="674" t="s">
        <v>19</v>
      </c>
      <c r="I2" s="719"/>
    </row>
    <row r="3" spans="1:9" ht="21" customHeight="1" x14ac:dyDescent="0.15">
      <c r="A3" s="560"/>
      <c r="B3" s="621"/>
      <c r="C3" s="561"/>
      <c r="D3" s="779"/>
      <c r="E3" s="723"/>
      <c r="F3" s="130" t="s">
        <v>366</v>
      </c>
      <c r="G3" s="130" t="s">
        <v>432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148">
        <v>168876</v>
      </c>
      <c r="E4" s="148">
        <v>195491</v>
      </c>
      <c r="F4" s="137">
        <f t="shared" ref="F4:F49" si="0">D4-E4</f>
        <v>-26615</v>
      </c>
      <c r="G4" s="142">
        <f t="shared" ref="G4:G23" si="1">ROUND(F4/E4*100,2)</f>
        <v>-13.61</v>
      </c>
      <c r="H4" s="753" t="s">
        <v>516</v>
      </c>
      <c r="I4" s="726"/>
    </row>
    <row r="5" spans="1:9" ht="16.5" customHeight="1" x14ac:dyDescent="0.15">
      <c r="A5" s="712"/>
      <c r="B5" s="51" t="s">
        <v>165</v>
      </c>
      <c r="C5" s="49"/>
      <c r="D5" s="148">
        <v>122055</v>
      </c>
      <c r="E5" s="148">
        <v>114390</v>
      </c>
      <c r="F5" s="137">
        <f t="shared" si="0"/>
        <v>7665</v>
      </c>
      <c r="G5" s="142">
        <f t="shared" si="1"/>
        <v>6.7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148">
        <f>SUM(D4:D5)</f>
        <v>290931</v>
      </c>
      <c r="E6" s="148">
        <f>SUM(E4:E5)</f>
        <v>309881</v>
      </c>
      <c r="F6" s="137">
        <f t="shared" si="0"/>
        <v>-18950</v>
      </c>
      <c r="G6" s="142">
        <f t="shared" si="1"/>
        <v>-6.12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148">
        <v>11785429</v>
      </c>
      <c r="E7" s="148">
        <v>11674225</v>
      </c>
      <c r="F7" s="137">
        <f t="shared" si="0"/>
        <v>111204</v>
      </c>
      <c r="G7" s="142">
        <f t="shared" si="1"/>
        <v>0.95</v>
      </c>
      <c r="H7" s="217" t="s">
        <v>308</v>
      </c>
      <c r="I7" s="215">
        <v>11551</v>
      </c>
    </row>
    <row r="8" spans="1:9" ht="16.5" customHeight="1" x14ac:dyDescent="0.15">
      <c r="A8" s="689"/>
      <c r="B8" s="689"/>
      <c r="C8" s="51" t="s">
        <v>259</v>
      </c>
      <c r="D8" s="148">
        <v>224551</v>
      </c>
      <c r="E8" s="148">
        <v>230168</v>
      </c>
      <c r="F8" s="137">
        <f t="shared" si="0"/>
        <v>-5617</v>
      </c>
      <c r="G8" s="142">
        <f t="shared" si="1"/>
        <v>-2.44</v>
      </c>
      <c r="H8" s="217" t="s">
        <v>308</v>
      </c>
      <c r="I8" s="215">
        <v>7746</v>
      </c>
    </row>
    <row r="9" spans="1:9" ht="16.5" customHeight="1" x14ac:dyDescent="0.15">
      <c r="A9" s="689"/>
      <c r="B9" s="689"/>
      <c r="C9" s="51" t="s">
        <v>260</v>
      </c>
      <c r="D9" s="148">
        <v>1337903</v>
      </c>
      <c r="E9" s="148">
        <v>1308060</v>
      </c>
      <c r="F9" s="137">
        <f t="shared" si="0"/>
        <v>29843</v>
      </c>
      <c r="G9" s="142">
        <f t="shared" si="1"/>
        <v>2.2799999999999998</v>
      </c>
      <c r="H9" s="217" t="s">
        <v>308</v>
      </c>
      <c r="I9" s="215">
        <v>62932</v>
      </c>
    </row>
    <row r="10" spans="1:9" ht="16.5" customHeight="1" x14ac:dyDescent="0.15">
      <c r="A10" s="689"/>
      <c r="B10" s="689"/>
      <c r="C10" s="51" t="s">
        <v>261</v>
      </c>
      <c r="D10" s="148">
        <v>180</v>
      </c>
      <c r="E10" s="148">
        <v>180</v>
      </c>
      <c r="F10" s="137">
        <f t="shared" si="0"/>
        <v>0</v>
      </c>
      <c r="G10" s="142">
        <f t="shared" si="1"/>
        <v>0</v>
      </c>
      <c r="H10" s="234"/>
      <c r="I10" s="198"/>
    </row>
    <row r="11" spans="1:9" ht="16.5" customHeight="1" x14ac:dyDescent="0.15">
      <c r="A11" s="689"/>
      <c r="B11" s="689"/>
      <c r="C11" s="51" t="s">
        <v>262</v>
      </c>
      <c r="D11" s="148">
        <v>14368</v>
      </c>
      <c r="E11" s="148">
        <f>14060-E21</f>
        <v>13826</v>
      </c>
      <c r="F11" s="137">
        <f t="shared" si="0"/>
        <v>542</v>
      </c>
      <c r="G11" s="142">
        <f t="shared" si="1"/>
        <v>3.92</v>
      </c>
      <c r="H11" s="821" t="s">
        <v>395</v>
      </c>
      <c r="I11" s="822"/>
    </row>
    <row r="12" spans="1:9" ht="16.5" customHeight="1" x14ac:dyDescent="0.15">
      <c r="A12" s="689"/>
      <c r="B12" s="690"/>
      <c r="C12" s="46" t="s">
        <v>140</v>
      </c>
      <c r="D12" s="148">
        <f>SUM(D7:D11)</f>
        <v>13362431</v>
      </c>
      <c r="E12" s="148">
        <f>SUM(E7:E11)</f>
        <v>13226459</v>
      </c>
      <c r="F12" s="137">
        <f t="shared" si="0"/>
        <v>135972</v>
      </c>
      <c r="G12" s="142">
        <f t="shared" si="1"/>
        <v>1.03</v>
      </c>
      <c r="H12" s="217"/>
      <c r="I12" s="218"/>
    </row>
    <row r="13" spans="1:9" ht="27" x14ac:dyDescent="0.15">
      <c r="A13" s="689"/>
      <c r="B13" s="51" t="s">
        <v>167</v>
      </c>
      <c r="C13" s="49"/>
      <c r="D13" s="148">
        <v>56886</v>
      </c>
      <c r="E13" s="148">
        <v>51983</v>
      </c>
      <c r="F13" s="137">
        <f t="shared" si="0"/>
        <v>4903</v>
      </c>
      <c r="G13" s="142">
        <f t="shared" si="1"/>
        <v>9.43</v>
      </c>
      <c r="H13" s="234" t="s">
        <v>396</v>
      </c>
      <c r="I13" s="198" t="s">
        <v>675</v>
      </c>
    </row>
    <row r="14" spans="1:9" ht="27" x14ac:dyDescent="0.15">
      <c r="A14" s="689"/>
      <c r="B14" s="49" t="s">
        <v>168</v>
      </c>
      <c r="C14" s="49"/>
      <c r="D14" s="148">
        <v>158840</v>
      </c>
      <c r="E14" s="148">
        <v>159680</v>
      </c>
      <c r="F14" s="137">
        <f t="shared" si="0"/>
        <v>-840</v>
      </c>
      <c r="G14" s="142">
        <f t="shared" si="1"/>
        <v>-0.53</v>
      </c>
      <c r="H14" s="234" t="s">
        <v>397</v>
      </c>
      <c r="I14" s="198" t="s">
        <v>676</v>
      </c>
    </row>
    <row r="15" spans="1:9" ht="27" x14ac:dyDescent="0.15">
      <c r="A15" s="689"/>
      <c r="B15" s="49" t="s">
        <v>170</v>
      </c>
      <c r="C15" s="49"/>
      <c r="D15" s="148">
        <v>13850</v>
      </c>
      <c r="E15" s="148">
        <v>12600</v>
      </c>
      <c r="F15" s="137">
        <f t="shared" si="0"/>
        <v>1250</v>
      </c>
      <c r="G15" s="142">
        <f t="shared" si="1"/>
        <v>9.92</v>
      </c>
      <c r="H15" s="234" t="s">
        <v>397</v>
      </c>
      <c r="I15" s="198" t="s">
        <v>677</v>
      </c>
    </row>
    <row r="16" spans="1:9" ht="16.5" customHeight="1" x14ac:dyDescent="0.15">
      <c r="A16" s="689"/>
      <c r="B16" s="714" t="s">
        <v>263</v>
      </c>
      <c r="C16" s="716"/>
      <c r="D16" s="148">
        <f>D12+D13+D14+D15</f>
        <v>13592007</v>
      </c>
      <c r="E16" s="148">
        <f>E12+E13+E14+E15</f>
        <v>13450722</v>
      </c>
      <c r="F16" s="137">
        <f t="shared" si="0"/>
        <v>141285</v>
      </c>
      <c r="G16" s="142">
        <f t="shared" si="1"/>
        <v>1.05</v>
      </c>
      <c r="H16" s="217"/>
      <c r="I16" s="218"/>
    </row>
    <row r="17" spans="1:9" ht="16.5" customHeight="1" x14ac:dyDescent="0.15">
      <c r="A17" s="689"/>
      <c r="B17" s="688" t="s">
        <v>264</v>
      </c>
      <c r="C17" s="51" t="s">
        <v>258</v>
      </c>
      <c r="D17" s="148">
        <v>848003</v>
      </c>
      <c r="E17" s="148">
        <v>670803</v>
      </c>
      <c r="F17" s="137">
        <f t="shared" si="0"/>
        <v>177200</v>
      </c>
      <c r="G17" s="142">
        <f t="shared" si="1"/>
        <v>26.42</v>
      </c>
      <c r="H17" s="217" t="s">
        <v>308</v>
      </c>
      <c r="I17" s="215">
        <v>14778</v>
      </c>
    </row>
    <row r="18" spans="1:9" ht="16.5" customHeight="1" x14ac:dyDescent="0.15">
      <c r="A18" s="689"/>
      <c r="B18" s="598"/>
      <c r="C18" s="51" t="s">
        <v>259</v>
      </c>
      <c r="D18" s="148">
        <v>9653</v>
      </c>
      <c r="E18" s="148">
        <v>10106</v>
      </c>
      <c r="F18" s="137">
        <f t="shared" si="0"/>
        <v>-453</v>
      </c>
      <c r="G18" s="142">
        <f t="shared" si="1"/>
        <v>-4.4800000000000004</v>
      </c>
      <c r="H18" s="217" t="s">
        <v>308</v>
      </c>
      <c r="I18" s="215">
        <v>5929</v>
      </c>
    </row>
    <row r="19" spans="1:9" ht="16.5" customHeight="1" x14ac:dyDescent="0.15">
      <c r="A19" s="689"/>
      <c r="B19" s="598"/>
      <c r="C19" s="51" t="s">
        <v>260</v>
      </c>
      <c r="D19" s="148">
        <v>111819</v>
      </c>
      <c r="E19" s="148">
        <v>106279</v>
      </c>
      <c r="F19" s="137">
        <f t="shared" si="0"/>
        <v>5540</v>
      </c>
      <c r="G19" s="142">
        <f t="shared" si="1"/>
        <v>5.21</v>
      </c>
      <c r="H19" s="217" t="s">
        <v>308</v>
      </c>
      <c r="I19" s="215">
        <v>101894</v>
      </c>
    </row>
    <row r="20" spans="1:9" ht="16.5" customHeight="1" x14ac:dyDescent="0.15">
      <c r="A20" s="689"/>
      <c r="B20" s="598"/>
      <c r="C20" s="51" t="s">
        <v>261</v>
      </c>
      <c r="D20" s="148">
        <v>180</v>
      </c>
      <c r="E20" s="148">
        <v>180</v>
      </c>
      <c r="F20" s="137">
        <f t="shared" si="0"/>
        <v>0</v>
      </c>
      <c r="G20" s="142">
        <f t="shared" si="1"/>
        <v>0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148">
        <v>520</v>
      </c>
      <c r="E21" s="148">
        <v>234</v>
      </c>
      <c r="F21" s="137">
        <f t="shared" si="0"/>
        <v>286</v>
      </c>
      <c r="G21" s="142">
        <f t="shared" si="1"/>
        <v>122.22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148">
        <f>SUM(D17:D21)</f>
        <v>970175</v>
      </c>
      <c r="E22" s="148">
        <f>SUM(E17:E21)</f>
        <v>787602</v>
      </c>
      <c r="F22" s="137">
        <f t="shared" si="0"/>
        <v>182573</v>
      </c>
      <c r="G22" s="142">
        <f t="shared" si="1"/>
        <v>23.18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148">
        <f>D16+D22</f>
        <v>14562182</v>
      </c>
      <c r="E23" s="148">
        <f>E16+E22</f>
        <v>14238324</v>
      </c>
      <c r="F23" s="137">
        <f t="shared" si="0"/>
        <v>323858</v>
      </c>
      <c r="G23" s="142">
        <f t="shared" si="1"/>
        <v>2.27</v>
      </c>
      <c r="H23" s="104"/>
      <c r="I23" s="105"/>
    </row>
    <row r="24" spans="1:9" ht="16.5" customHeight="1" x14ac:dyDescent="0.15">
      <c r="A24" s="61" t="s">
        <v>518</v>
      </c>
      <c r="B24" s="82"/>
      <c r="C24" s="54"/>
      <c r="D24" s="154">
        <f>SUM(D25:D26)</f>
        <v>3259489</v>
      </c>
      <c r="E24" s="154">
        <f>SUM(E25:E26)</f>
        <v>2938737</v>
      </c>
      <c r="F24" s="134">
        <f t="shared" si="0"/>
        <v>320752</v>
      </c>
      <c r="G24" s="139">
        <f t="shared" ref="G24:G29" si="2">ROUNDDOWN(F24/E24*100,2)</f>
        <v>10.91</v>
      </c>
      <c r="H24" s="117"/>
      <c r="I24" s="118"/>
    </row>
    <row r="25" spans="1:9" ht="27" customHeight="1" x14ac:dyDescent="0.15">
      <c r="A25" s="57"/>
      <c r="B25" s="84" t="s">
        <v>518</v>
      </c>
      <c r="C25" s="85"/>
      <c r="D25" s="155">
        <v>3259224</v>
      </c>
      <c r="E25" s="155">
        <v>2938431</v>
      </c>
      <c r="F25" s="135">
        <f t="shared" si="0"/>
        <v>320793</v>
      </c>
      <c r="G25" s="140">
        <f t="shared" si="2"/>
        <v>10.91</v>
      </c>
      <c r="H25" s="654" t="s">
        <v>538</v>
      </c>
      <c r="I25" s="655"/>
    </row>
    <row r="26" spans="1:9" ht="16.5" customHeight="1" x14ac:dyDescent="0.15">
      <c r="A26" s="57"/>
      <c r="B26" s="80" t="s">
        <v>268</v>
      </c>
      <c r="C26" s="86"/>
      <c r="D26" s="155">
        <v>265</v>
      </c>
      <c r="E26" s="155">
        <v>306</v>
      </c>
      <c r="F26" s="135">
        <f t="shared" si="0"/>
        <v>-41</v>
      </c>
      <c r="G26" s="140">
        <f t="shared" si="2"/>
        <v>-13.39</v>
      </c>
      <c r="H26" s="791" t="s">
        <v>540</v>
      </c>
      <c r="I26" s="792"/>
    </row>
    <row r="27" spans="1:9" ht="16.5" customHeight="1" x14ac:dyDescent="0.15">
      <c r="A27" s="61" t="s">
        <v>519</v>
      </c>
      <c r="B27" s="82"/>
      <c r="C27" s="54"/>
      <c r="D27" s="154">
        <f>SUM(D28:D29)</f>
        <v>3913</v>
      </c>
      <c r="E27" s="154">
        <f>SUM(E28:E29)</f>
        <v>8520</v>
      </c>
      <c r="F27" s="134">
        <f t="shared" si="0"/>
        <v>-4607</v>
      </c>
      <c r="G27" s="139">
        <f t="shared" si="2"/>
        <v>-54.07</v>
      </c>
      <c r="H27" s="117"/>
      <c r="I27" s="118"/>
    </row>
    <row r="28" spans="1:9" ht="27" customHeight="1" x14ac:dyDescent="0.15">
      <c r="A28" s="57"/>
      <c r="B28" s="84" t="s">
        <v>519</v>
      </c>
      <c r="C28" s="85"/>
      <c r="D28" s="155">
        <v>3678</v>
      </c>
      <c r="E28" s="155">
        <v>8241</v>
      </c>
      <c r="F28" s="135">
        <f t="shared" si="0"/>
        <v>-4563</v>
      </c>
      <c r="G28" s="140">
        <f t="shared" si="2"/>
        <v>-55.36</v>
      </c>
      <c r="H28" s="654" t="s">
        <v>539</v>
      </c>
      <c r="I28" s="655"/>
    </row>
    <row r="29" spans="1:9" ht="16.5" customHeight="1" x14ac:dyDescent="0.15">
      <c r="A29" s="57"/>
      <c r="B29" s="80" t="s">
        <v>268</v>
      </c>
      <c r="C29" s="86"/>
      <c r="D29" s="155">
        <v>235</v>
      </c>
      <c r="E29" s="155">
        <v>279</v>
      </c>
      <c r="F29" s="135">
        <f t="shared" si="0"/>
        <v>-44</v>
      </c>
      <c r="G29" s="140">
        <f t="shared" si="2"/>
        <v>-15.77</v>
      </c>
      <c r="H29" s="791" t="s">
        <v>541</v>
      </c>
      <c r="I29" s="792"/>
    </row>
    <row r="30" spans="1:9" ht="16.5" customHeight="1" x14ac:dyDescent="0.15">
      <c r="A30" s="61" t="s">
        <v>266</v>
      </c>
      <c r="B30" s="82"/>
      <c r="C30" s="54"/>
      <c r="D30" s="154">
        <f>SUM(D31:D32)</f>
        <v>140</v>
      </c>
      <c r="E30" s="154">
        <f>SUM(E31:E32)</f>
        <v>165</v>
      </c>
      <c r="F30" s="134">
        <f t="shared" si="0"/>
        <v>-25</v>
      </c>
      <c r="G30" s="139">
        <f>ROUND(F30/E30*100,2)</f>
        <v>-15.15</v>
      </c>
      <c r="H30" s="117"/>
      <c r="I30" s="118"/>
    </row>
    <row r="31" spans="1:9" ht="27" customHeight="1" x14ac:dyDescent="0.15">
      <c r="A31" s="57"/>
      <c r="B31" s="84" t="s">
        <v>267</v>
      </c>
      <c r="C31" s="85"/>
      <c r="D31" s="155">
        <v>0</v>
      </c>
      <c r="E31" s="155">
        <v>0</v>
      </c>
      <c r="F31" s="135">
        <f t="shared" si="0"/>
        <v>0</v>
      </c>
      <c r="G31" s="199" t="s">
        <v>637</v>
      </c>
      <c r="H31" s="654" t="s">
        <v>398</v>
      </c>
      <c r="I31" s="655"/>
    </row>
    <row r="32" spans="1:9" ht="16.5" customHeight="1" x14ac:dyDescent="0.15">
      <c r="A32" s="57"/>
      <c r="B32" s="80" t="s">
        <v>268</v>
      </c>
      <c r="C32" s="86"/>
      <c r="D32" s="155">
        <v>140</v>
      </c>
      <c r="E32" s="155">
        <v>165</v>
      </c>
      <c r="F32" s="135">
        <f t="shared" si="0"/>
        <v>-25</v>
      </c>
      <c r="G32" s="140">
        <f t="shared" ref="G32:G49" si="3">ROUND(F32/E32*100,2)</f>
        <v>-15.15</v>
      </c>
      <c r="H32" s="119" t="s">
        <v>399</v>
      </c>
      <c r="I32" s="120"/>
    </row>
    <row r="33" spans="1:9" ht="16.5" customHeight="1" x14ac:dyDescent="0.15">
      <c r="A33" s="51" t="s">
        <v>400</v>
      </c>
      <c r="B33" s="49"/>
      <c r="C33" s="49"/>
      <c r="D33" s="148">
        <v>1328444</v>
      </c>
      <c r="E33" s="148">
        <v>1230057</v>
      </c>
      <c r="F33" s="137">
        <f t="shared" si="0"/>
        <v>98387</v>
      </c>
      <c r="G33" s="142">
        <f t="shared" si="3"/>
        <v>8</v>
      </c>
      <c r="H33" s="117" t="s">
        <v>401</v>
      </c>
      <c r="I33" s="123"/>
    </row>
    <row r="34" spans="1:9" ht="16.5" customHeight="1" x14ac:dyDescent="0.15">
      <c r="A34" s="60" t="s">
        <v>504</v>
      </c>
      <c r="C34" s="56"/>
      <c r="D34" s="154">
        <f>SUM(D35:D38)</f>
        <v>2375556</v>
      </c>
      <c r="E34" s="154">
        <f>SUM(E35:E38)</f>
        <v>2393030</v>
      </c>
      <c r="F34" s="134">
        <f t="shared" si="0"/>
        <v>-17474</v>
      </c>
      <c r="G34" s="139">
        <f t="shared" si="3"/>
        <v>-0.73</v>
      </c>
      <c r="H34" s="61"/>
      <c r="I34" s="118"/>
    </row>
    <row r="35" spans="1:9" ht="16.5" customHeight="1" x14ac:dyDescent="0.15">
      <c r="A35" s="57"/>
      <c r="B35" s="766" t="s">
        <v>493</v>
      </c>
      <c r="C35" s="767"/>
      <c r="D35" s="155">
        <v>460310</v>
      </c>
      <c r="E35" s="155">
        <v>426158</v>
      </c>
      <c r="F35" s="135">
        <f t="shared" si="0"/>
        <v>34152</v>
      </c>
      <c r="G35" s="140">
        <f t="shared" si="3"/>
        <v>8.01</v>
      </c>
      <c r="H35" s="768" t="s">
        <v>403</v>
      </c>
      <c r="I35" s="769"/>
    </row>
    <row r="36" spans="1:9" ht="16.5" customHeight="1" x14ac:dyDescent="0.15">
      <c r="A36" s="57"/>
      <c r="B36" s="766" t="s">
        <v>506</v>
      </c>
      <c r="C36" s="773"/>
      <c r="D36" s="155">
        <v>1914587</v>
      </c>
      <c r="E36" s="155">
        <v>1966213</v>
      </c>
      <c r="F36" s="135">
        <f t="shared" si="0"/>
        <v>-51626</v>
      </c>
      <c r="G36" s="167">
        <f t="shared" si="3"/>
        <v>-2.63</v>
      </c>
      <c r="H36" s="770"/>
      <c r="I36" s="769"/>
    </row>
    <row r="37" spans="1:9" ht="16.5" customHeight="1" x14ac:dyDescent="0.15">
      <c r="A37" s="88"/>
      <c r="B37" s="766" t="s">
        <v>507</v>
      </c>
      <c r="C37" s="767"/>
      <c r="D37" s="155">
        <v>193</v>
      </c>
      <c r="E37" s="155">
        <v>193</v>
      </c>
      <c r="F37" s="135">
        <f t="shared" si="0"/>
        <v>0</v>
      </c>
      <c r="G37" s="140">
        <f t="shared" si="3"/>
        <v>0</v>
      </c>
      <c r="H37" s="770"/>
      <c r="I37" s="769"/>
    </row>
    <row r="38" spans="1:9" ht="16.5" customHeight="1" x14ac:dyDescent="0.15">
      <c r="A38" s="88"/>
      <c r="B38" s="774" t="s">
        <v>508</v>
      </c>
      <c r="C38" s="775"/>
      <c r="D38" s="158">
        <v>466</v>
      </c>
      <c r="E38" s="158">
        <v>466</v>
      </c>
      <c r="F38" s="136">
        <f t="shared" si="0"/>
        <v>0</v>
      </c>
      <c r="G38" s="168">
        <f t="shared" si="3"/>
        <v>0</v>
      </c>
      <c r="H38" s="771"/>
      <c r="I38" s="772"/>
    </row>
    <row r="39" spans="1:9" ht="16.5" customHeight="1" x14ac:dyDescent="0.15">
      <c r="A39" s="43" t="s">
        <v>172</v>
      </c>
      <c r="B39" s="56"/>
      <c r="C39" s="56"/>
      <c r="D39" s="154">
        <f>SUM(D40:D42)</f>
        <v>307742</v>
      </c>
      <c r="E39" s="154">
        <f>SUM(E40:E42)</f>
        <v>301069</v>
      </c>
      <c r="F39" s="134">
        <f t="shared" si="0"/>
        <v>6673</v>
      </c>
      <c r="G39" s="139">
        <f t="shared" si="3"/>
        <v>2.2200000000000002</v>
      </c>
      <c r="H39" s="165" t="s">
        <v>513</v>
      </c>
      <c r="I39" s="166" t="s">
        <v>515</v>
      </c>
    </row>
    <row r="40" spans="1:9" ht="16.5" customHeight="1" x14ac:dyDescent="0.15">
      <c r="A40" s="52"/>
      <c r="B40" s="794" t="s">
        <v>509</v>
      </c>
      <c r="C40" s="780"/>
      <c r="D40" s="155">
        <v>293217</v>
      </c>
      <c r="E40" s="155">
        <v>287023</v>
      </c>
      <c r="F40" s="135">
        <f t="shared" si="0"/>
        <v>6194</v>
      </c>
      <c r="G40" s="140">
        <f t="shared" si="3"/>
        <v>2.16</v>
      </c>
      <c r="H40" s="781" t="s">
        <v>535</v>
      </c>
      <c r="I40" s="782"/>
    </row>
    <row r="41" spans="1:9" ht="16.5" customHeight="1" x14ac:dyDescent="0.15">
      <c r="A41" s="52"/>
      <c r="B41" s="794" t="s">
        <v>510</v>
      </c>
      <c r="C41" s="780"/>
      <c r="D41" s="155">
        <v>5301</v>
      </c>
      <c r="E41" s="155">
        <v>3360</v>
      </c>
      <c r="F41" s="135">
        <f t="shared" si="0"/>
        <v>1941</v>
      </c>
      <c r="G41" s="140">
        <f t="shared" si="3"/>
        <v>57.77</v>
      </c>
      <c r="H41" s="823" t="s">
        <v>678</v>
      </c>
      <c r="I41" s="824"/>
    </row>
    <row r="42" spans="1:9" ht="16.5" customHeight="1" x14ac:dyDescent="0.15">
      <c r="A42" s="52"/>
      <c r="B42" s="795" t="s">
        <v>511</v>
      </c>
      <c r="C42" s="796"/>
      <c r="D42" s="152">
        <v>9224</v>
      </c>
      <c r="E42" s="152">
        <v>10686</v>
      </c>
      <c r="F42" s="138">
        <f t="shared" si="0"/>
        <v>-1462</v>
      </c>
      <c r="G42" s="169">
        <f t="shared" si="3"/>
        <v>-13.68</v>
      </c>
      <c r="H42" s="807" t="s">
        <v>512</v>
      </c>
      <c r="I42" s="808"/>
    </row>
    <row r="43" spans="1:9" ht="16.5" customHeight="1" x14ac:dyDescent="0.15">
      <c r="A43" s="51" t="s">
        <v>173</v>
      </c>
      <c r="B43" s="49"/>
      <c r="C43" s="49"/>
      <c r="D43" s="55">
        <v>90</v>
      </c>
      <c r="E43" s="55">
        <v>90</v>
      </c>
      <c r="F43" s="137">
        <f t="shared" si="0"/>
        <v>0</v>
      </c>
      <c r="G43" s="142">
        <f t="shared" si="3"/>
        <v>0</v>
      </c>
      <c r="H43" s="112" t="s">
        <v>405</v>
      </c>
      <c r="I43" s="113"/>
    </row>
    <row r="44" spans="1:9" ht="16.5" customHeight="1" x14ac:dyDescent="0.15">
      <c r="A44" s="61" t="s">
        <v>174</v>
      </c>
      <c r="B44" s="94"/>
      <c r="C44" s="95"/>
      <c r="D44" s="98">
        <f>SUM(D45:D48)</f>
        <v>25003</v>
      </c>
      <c r="E44" s="98">
        <f>SUM(E45:E48)</f>
        <v>25003</v>
      </c>
      <c r="F44" s="146">
        <f t="shared" si="0"/>
        <v>0</v>
      </c>
      <c r="G44" s="144">
        <f t="shared" si="3"/>
        <v>0</v>
      </c>
      <c r="H44" s="124"/>
      <c r="I44" s="125"/>
    </row>
    <row r="45" spans="1:9" ht="16.5" customHeight="1" x14ac:dyDescent="0.15">
      <c r="A45" s="57"/>
      <c r="B45" s="92" t="s">
        <v>271</v>
      </c>
      <c r="C45" s="93"/>
      <c r="D45" s="96">
        <v>25000</v>
      </c>
      <c r="E45" s="96">
        <v>25000</v>
      </c>
      <c r="F45" s="147">
        <f t="shared" si="0"/>
        <v>0</v>
      </c>
      <c r="G45" s="145">
        <f t="shared" si="3"/>
        <v>0</v>
      </c>
      <c r="H45" s="114" t="s">
        <v>406</v>
      </c>
      <c r="I45" s="115"/>
    </row>
    <row r="46" spans="1:9" ht="16.5" customHeight="1" x14ac:dyDescent="0.15">
      <c r="A46" s="57"/>
      <c r="B46" s="84" t="s">
        <v>407</v>
      </c>
      <c r="C46" s="89"/>
      <c r="D46" s="67">
        <v>1</v>
      </c>
      <c r="E46" s="67">
        <v>1</v>
      </c>
      <c r="F46" s="135">
        <f t="shared" si="0"/>
        <v>0</v>
      </c>
      <c r="G46" s="140">
        <f t="shared" si="3"/>
        <v>0</v>
      </c>
      <c r="H46" s="736" t="s">
        <v>408</v>
      </c>
      <c r="I46" s="737"/>
    </row>
    <row r="47" spans="1:9" ht="16.5" customHeight="1" x14ac:dyDescent="0.15">
      <c r="A47" s="57"/>
      <c r="B47" s="84" t="s">
        <v>409</v>
      </c>
      <c r="C47" s="89"/>
      <c r="D47" s="67">
        <v>1</v>
      </c>
      <c r="E47" s="67">
        <v>1</v>
      </c>
      <c r="F47" s="135">
        <f t="shared" si="0"/>
        <v>0</v>
      </c>
      <c r="G47" s="140">
        <f t="shared" si="3"/>
        <v>0</v>
      </c>
      <c r="H47" s="738"/>
      <c r="I47" s="739"/>
    </row>
    <row r="48" spans="1:9" ht="16.5" customHeight="1" x14ac:dyDescent="0.15">
      <c r="A48" s="57"/>
      <c r="B48" s="84" t="s">
        <v>410</v>
      </c>
      <c r="C48" s="89"/>
      <c r="D48" s="67">
        <v>1</v>
      </c>
      <c r="E48" s="67">
        <v>1</v>
      </c>
      <c r="F48" s="135">
        <f t="shared" si="0"/>
        <v>0</v>
      </c>
      <c r="G48" s="140">
        <f t="shared" si="3"/>
        <v>0</v>
      </c>
      <c r="H48" s="740"/>
      <c r="I48" s="741"/>
    </row>
    <row r="49" spans="1:9" ht="16.5" customHeight="1" thickBot="1" x14ac:dyDescent="0.2">
      <c r="A49" s="206" t="s">
        <v>175</v>
      </c>
      <c r="B49" s="207"/>
      <c r="C49" s="207"/>
      <c r="D49" s="208">
        <v>1380</v>
      </c>
      <c r="E49" s="208">
        <v>1380</v>
      </c>
      <c r="F49" s="209">
        <f t="shared" si="0"/>
        <v>0</v>
      </c>
      <c r="G49" s="210">
        <f t="shared" si="3"/>
        <v>0</v>
      </c>
      <c r="H49" s="211"/>
      <c r="I49" s="212"/>
    </row>
    <row r="50" spans="1:9" ht="16.5" customHeight="1" thickTop="1" x14ac:dyDescent="0.15">
      <c r="A50" s="689" t="s">
        <v>272</v>
      </c>
      <c r="B50" s="676" t="s">
        <v>273</v>
      </c>
      <c r="C50" s="677"/>
      <c r="D50" s="201">
        <f>SUM(D6,D16,D24,D27,D30,D34,D39,D43:D44,D49)+D21</f>
        <v>19856771</v>
      </c>
      <c r="E50" s="214">
        <f>SUM(E6,E16,E24,E27,E30,E34,E39,E43:E44,E49)+E21</f>
        <v>19428831</v>
      </c>
      <c r="F50" s="202">
        <f>D50-E50</f>
        <v>427940</v>
      </c>
      <c r="G50" s="203">
        <f>ROUND(F50/E50*100,2)</f>
        <v>2.2000000000000002</v>
      </c>
      <c r="H50" s="204"/>
      <c r="I50" s="205"/>
    </row>
    <row r="51" spans="1:9" ht="16.5" customHeight="1" x14ac:dyDescent="0.15">
      <c r="A51" s="717"/>
      <c r="B51" s="714" t="s">
        <v>274</v>
      </c>
      <c r="C51" s="716"/>
      <c r="D51" s="200">
        <f>SUM(D22)-D21</f>
        <v>969655</v>
      </c>
      <c r="E51" s="55">
        <f>SUM(E22)-E21</f>
        <v>787368</v>
      </c>
      <c r="F51" s="137">
        <f>D51-E51</f>
        <v>182287</v>
      </c>
      <c r="G51" s="142">
        <f>ROUND(F51/E51*100,2)</f>
        <v>23.15</v>
      </c>
      <c r="H51" s="116" t="s">
        <v>638</v>
      </c>
      <c r="I51" s="113"/>
    </row>
    <row r="52" spans="1:9" ht="16.5" customHeight="1" x14ac:dyDescent="0.15">
      <c r="A52" s="717"/>
      <c r="B52" s="714" t="s">
        <v>275</v>
      </c>
      <c r="C52" s="716"/>
      <c r="D52" s="200">
        <f>SUM(D33)</f>
        <v>1328444</v>
      </c>
      <c r="E52" s="55">
        <f>SUM(E33)</f>
        <v>1230057</v>
      </c>
      <c r="F52" s="137">
        <f>D52-E52</f>
        <v>98387</v>
      </c>
      <c r="G52" s="142">
        <f>ROUND(F52/E52*100,2)</f>
        <v>8</v>
      </c>
      <c r="H52" s="116"/>
      <c r="I52" s="113"/>
    </row>
    <row r="53" spans="1:9" ht="16.5" customHeight="1" x14ac:dyDescent="0.15">
      <c r="A53" s="718"/>
      <c r="B53" s="714" t="s">
        <v>255</v>
      </c>
      <c r="C53" s="716"/>
      <c r="D53" s="213">
        <f>SUM(D50:D52)</f>
        <v>22154870</v>
      </c>
      <c r="E53" s="55">
        <f>SUM(E50:E52)</f>
        <v>21446256</v>
      </c>
      <c r="F53" s="137">
        <f>D53-E53</f>
        <v>708614</v>
      </c>
      <c r="G53" s="142">
        <f>ROUND(F53/E53*100,2)</f>
        <v>3.3</v>
      </c>
      <c r="H53" s="104"/>
      <c r="I53" s="105"/>
    </row>
    <row r="54" spans="1:9" ht="16.5" customHeight="1" x14ac:dyDescent="0.15">
      <c r="B54" s="793"/>
      <c r="C54" s="793"/>
      <c r="D54" s="58"/>
      <c r="E54" s="58"/>
      <c r="F54" s="58"/>
    </row>
  </sheetData>
  <mergeCells count="39">
    <mergeCell ref="B54:C54"/>
    <mergeCell ref="H46:I48"/>
    <mergeCell ref="A50:A53"/>
    <mergeCell ref="B50:C50"/>
    <mergeCell ref="B51:C51"/>
    <mergeCell ref="B52:C52"/>
    <mergeCell ref="B53:C53"/>
    <mergeCell ref="B40:C40"/>
    <mergeCell ref="H40:I40"/>
    <mergeCell ref="B41:C41"/>
    <mergeCell ref="H41:I41"/>
    <mergeCell ref="B42:C42"/>
    <mergeCell ref="H42:I42"/>
    <mergeCell ref="B35:C35"/>
    <mergeCell ref="H35:I38"/>
    <mergeCell ref="B36:C36"/>
    <mergeCell ref="B37:C37"/>
    <mergeCell ref="B38:C38"/>
    <mergeCell ref="H25:I25"/>
    <mergeCell ref="H26:I26"/>
    <mergeCell ref="H28:I28"/>
    <mergeCell ref="H29:I29"/>
    <mergeCell ref="H31:I31"/>
    <mergeCell ref="A4:A6"/>
    <mergeCell ref="H4:I6"/>
    <mergeCell ref="B6:C6"/>
    <mergeCell ref="A7:A23"/>
    <mergeCell ref="B7:B12"/>
    <mergeCell ref="H11:I11"/>
    <mergeCell ref="B16:C16"/>
    <mergeCell ref="B17:B21"/>
    <mergeCell ref="H21:I21"/>
    <mergeCell ref="B22:C22"/>
    <mergeCell ref="B23:C23"/>
    <mergeCell ref="A2:C3"/>
    <mergeCell ref="D2:D3"/>
    <mergeCell ref="E2:E3"/>
    <mergeCell ref="F2:G2"/>
    <mergeCell ref="H2:I3"/>
  </mergeCells>
  <phoneticPr fontId="2"/>
  <dataValidations count="1">
    <dataValidation imeMode="off" allowBlank="1" showInputMessage="1" showErrorMessage="1" sqref="D53:G53 F4:G52 D4:E37 D39:E49"/>
  </dataValidations>
  <pageMargins left="0.70866141732283461" right="0.70866141732283461" top="0.74803149606299213" bottom="0.74803149606299213" header="0.31496062992125984" footer="0.31496062992125984"/>
  <pageSetup paperSize="9" scale="83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workbookViewId="0">
      <selection activeCell="E84" sqref="E84"/>
    </sheetView>
  </sheetViews>
  <sheetFormatPr defaultRowHeight="15" customHeight="1" x14ac:dyDescent="0.15"/>
  <cols>
    <col min="1" max="3" width="3.125" style="40" customWidth="1"/>
    <col min="4" max="4" width="18.625" style="40" customWidth="1"/>
    <col min="5" max="6" width="11.625" style="40" customWidth="1"/>
    <col min="7" max="7" width="13.625" style="40" customWidth="1"/>
    <col min="8" max="8" width="10.625" style="40" customWidth="1"/>
    <col min="9" max="9" width="11.625" style="40" customWidth="1"/>
    <col min="10" max="10" width="15.625" style="41" customWidth="1"/>
    <col min="11" max="16384" width="9" style="40"/>
  </cols>
  <sheetData>
    <row r="1" spans="1:11" ht="25.5" customHeight="1" x14ac:dyDescent="0.15">
      <c r="A1" s="236"/>
      <c r="B1" s="236"/>
      <c r="C1" s="236"/>
      <c r="D1" s="236"/>
      <c r="E1" s="236"/>
      <c r="F1" s="236"/>
      <c r="G1" s="236"/>
      <c r="H1" s="236"/>
      <c r="I1" s="236"/>
      <c r="J1" s="237"/>
      <c r="K1" s="182"/>
    </row>
    <row r="2" spans="1:11" ht="24" customHeight="1" x14ac:dyDescent="0.15">
      <c r="A2" s="553" t="s">
        <v>683</v>
      </c>
      <c r="B2" s="553"/>
      <c r="C2" s="553"/>
      <c r="D2" s="553"/>
      <c r="E2" s="553"/>
      <c r="F2" s="553"/>
      <c r="G2" s="553"/>
      <c r="H2" s="553"/>
      <c r="I2" s="553"/>
      <c r="J2" s="553"/>
      <c r="K2" s="181"/>
    </row>
    <row r="3" spans="1:11" ht="24" customHeight="1" x14ac:dyDescent="0.15">
      <c r="A3" s="235"/>
      <c r="B3" s="235"/>
      <c r="C3" s="235"/>
      <c r="D3" s="235"/>
      <c r="E3" s="235"/>
      <c r="F3" s="235"/>
      <c r="G3" s="235"/>
      <c r="H3" s="235"/>
      <c r="I3" s="235"/>
      <c r="J3" s="235"/>
    </row>
    <row r="4" spans="1:11" ht="15" customHeight="1" x14ac:dyDescent="0.15">
      <c r="A4" s="236" t="s">
        <v>362</v>
      </c>
      <c r="B4" s="236"/>
      <c r="C4" s="236"/>
      <c r="D4" s="236"/>
      <c r="E4" s="236"/>
      <c r="F4" s="236"/>
      <c r="G4" s="236"/>
      <c r="H4" s="236"/>
      <c r="I4" s="236"/>
      <c r="J4" s="238" t="s">
        <v>363</v>
      </c>
    </row>
    <row r="5" spans="1:11" ht="15" customHeight="1" x14ac:dyDescent="0.15">
      <c r="A5" s="825" t="s">
        <v>0</v>
      </c>
      <c r="B5" s="826"/>
      <c r="C5" s="826"/>
      <c r="D5" s="827"/>
      <c r="E5" s="831" t="s">
        <v>364</v>
      </c>
      <c r="F5" s="831" t="s">
        <v>365</v>
      </c>
      <c r="G5" s="832" t="s">
        <v>15</v>
      </c>
      <c r="H5" s="832"/>
      <c r="I5" s="825" t="s">
        <v>19</v>
      </c>
      <c r="J5" s="827"/>
    </row>
    <row r="6" spans="1:11" ht="24.75" x14ac:dyDescent="0.15">
      <c r="A6" s="828"/>
      <c r="B6" s="829"/>
      <c r="C6" s="829"/>
      <c r="D6" s="830"/>
      <c r="E6" s="831"/>
      <c r="F6" s="831"/>
      <c r="G6" s="239" t="s">
        <v>366</v>
      </c>
      <c r="H6" s="239" t="s">
        <v>690</v>
      </c>
      <c r="I6" s="828"/>
      <c r="J6" s="830"/>
    </row>
    <row r="7" spans="1:11" ht="18" customHeight="1" x14ac:dyDescent="0.15">
      <c r="A7" s="833" t="s">
        <v>438</v>
      </c>
      <c r="B7" s="833" t="s">
        <v>134</v>
      </c>
      <c r="C7" s="834" t="s">
        <v>135</v>
      </c>
      <c r="D7" s="835"/>
      <c r="E7" s="240">
        <f>SUM(E8:E10)</f>
        <v>4325125</v>
      </c>
      <c r="F7" s="240">
        <f>SUM(F8:F10)</f>
        <v>4534674</v>
      </c>
      <c r="G7" s="241">
        <f t="shared" ref="G7:G27" si="0">E7-F7</f>
        <v>-209549</v>
      </c>
      <c r="H7" s="242">
        <f t="shared" ref="H7:H45" si="1">ROUND(G7/F7*100,2)</f>
        <v>-4.62</v>
      </c>
      <c r="I7" s="243"/>
      <c r="J7" s="244"/>
    </row>
    <row r="8" spans="1:11" ht="40.5" x14ac:dyDescent="0.15">
      <c r="A8" s="833"/>
      <c r="B8" s="833"/>
      <c r="C8" s="245"/>
      <c r="D8" s="246" t="s">
        <v>136</v>
      </c>
      <c r="E8" s="247">
        <v>3014455</v>
      </c>
      <c r="F8" s="247">
        <v>3151652</v>
      </c>
      <c r="G8" s="248">
        <f t="shared" si="0"/>
        <v>-137197</v>
      </c>
      <c r="H8" s="249">
        <f t="shared" si="1"/>
        <v>-4.3499999999999996</v>
      </c>
      <c r="I8" s="250" t="s">
        <v>242</v>
      </c>
      <c r="J8" s="251" t="s">
        <v>687</v>
      </c>
    </row>
    <row r="9" spans="1:11" ht="40.5" x14ac:dyDescent="0.15">
      <c r="A9" s="833"/>
      <c r="B9" s="833"/>
      <c r="C9" s="245"/>
      <c r="D9" s="252" t="s">
        <v>543</v>
      </c>
      <c r="E9" s="253">
        <v>910137</v>
      </c>
      <c r="F9" s="253">
        <v>941087</v>
      </c>
      <c r="G9" s="254">
        <f t="shared" si="0"/>
        <v>-30950</v>
      </c>
      <c r="H9" s="255">
        <f t="shared" si="1"/>
        <v>-3.29</v>
      </c>
      <c r="I9" s="250" t="s">
        <v>242</v>
      </c>
      <c r="J9" s="256" t="s">
        <v>684</v>
      </c>
    </row>
    <row r="10" spans="1:11" ht="40.5" x14ac:dyDescent="0.15">
      <c r="A10" s="833"/>
      <c r="B10" s="833"/>
      <c r="C10" s="257"/>
      <c r="D10" s="258" t="s">
        <v>137</v>
      </c>
      <c r="E10" s="259">
        <v>400533</v>
      </c>
      <c r="F10" s="259">
        <v>441935</v>
      </c>
      <c r="G10" s="260">
        <f t="shared" si="0"/>
        <v>-41402</v>
      </c>
      <c r="H10" s="261">
        <f t="shared" si="1"/>
        <v>-9.3699999999999992</v>
      </c>
      <c r="I10" s="262" t="s">
        <v>242</v>
      </c>
      <c r="J10" s="263" t="s">
        <v>688</v>
      </c>
    </row>
    <row r="11" spans="1:11" ht="16.5" customHeight="1" x14ac:dyDescent="0.15">
      <c r="A11" s="833"/>
      <c r="B11" s="833"/>
      <c r="C11" s="834" t="s">
        <v>138</v>
      </c>
      <c r="D11" s="835"/>
      <c r="E11" s="240">
        <f>SUM(E12:E14)</f>
        <v>402390</v>
      </c>
      <c r="F11" s="240">
        <f>SUM(F12:F14)</f>
        <v>395773</v>
      </c>
      <c r="G11" s="264">
        <f t="shared" si="0"/>
        <v>6617</v>
      </c>
      <c r="H11" s="242">
        <f t="shared" si="1"/>
        <v>1.67</v>
      </c>
      <c r="I11" s="265"/>
      <c r="J11" s="266"/>
    </row>
    <row r="12" spans="1:11" ht="27" x14ac:dyDescent="0.15">
      <c r="A12" s="833"/>
      <c r="B12" s="833"/>
      <c r="C12" s="245"/>
      <c r="D12" s="246" t="s">
        <v>136</v>
      </c>
      <c r="E12" s="247">
        <v>281712</v>
      </c>
      <c r="F12" s="247">
        <v>287268</v>
      </c>
      <c r="G12" s="248">
        <f t="shared" si="0"/>
        <v>-5556</v>
      </c>
      <c r="H12" s="249">
        <f t="shared" si="1"/>
        <v>-1.93</v>
      </c>
      <c r="I12" s="250" t="s">
        <v>139</v>
      </c>
      <c r="J12" s="251" t="s">
        <v>689</v>
      </c>
    </row>
    <row r="13" spans="1:11" ht="27" customHeight="1" x14ac:dyDescent="0.15">
      <c r="A13" s="833"/>
      <c r="B13" s="833"/>
      <c r="C13" s="245"/>
      <c r="D13" s="267" t="s">
        <v>543</v>
      </c>
      <c r="E13" s="253">
        <v>73008</v>
      </c>
      <c r="F13" s="253">
        <v>62649</v>
      </c>
      <c r="G13" s="254">
        <f t="shared" si="0"/>
        <v>10359</v>
      </c>
      <c r="H13" s="268">
        <f t="shared" si="1"/>
        <v>16.53</v>
      </c>
      <c r="I13" s="250" t="s">
        <v>139</v>
      </c>
      <c r="J13" s="256" t="s">
        <v>691</v>
      </c>
    </row>
    <row r="14" spans="1:11" ht="27" x14ac:dyDescent="0.15">
      <c r="A14" s="833"/>
      <c r="B14" s="833"/>
      <c r="C14" s="257"/>
      <c r="D14" s="258" t="s">
        <v>137</v>
      </c>
      <c r="E14" s="259">
        <v>47670</v>
      </c>
      <c r="F14" s="259">
        <v>45856</v>
      </c>
      <c r="G14" s="260">
        <f t="shared" si="0"/>
        <v>1814</v>
      </c>
      <c r="H14" s="261">
        <f t="shared" si="1"/>
        <v>3.96</v>
      </c>
      <c r="I14" s="262" t="s">
        <v>139</v>
      </c>
      <c r="J14" s="263" t="s">
        <v>692</v>
      </c>
    </row>
    <row r="15" spans="1:11" ht="16.5" customHeight="1" x14ac:dyDescent="0.15">
      <c r="A15" s="833"/>
      <c r="B15" s="833"/>
      <c r="C15" s="836" t="s">
        <v>140</v>
      </c>
      <c r="D15" s="836"/>
      <c r="E15" s="269">
        <f>E7+E11</f>
        <v>4727515</v>
      </c>
      <c r="F15" s="269">
        <f>F7+F11</f>
        <v>4930447</v>
      </c>
      <c r="G15" s="270">
        <f t="shared" si="0"/>
        <v>-202932</v>
      </c>
      <c r="H15" s="271">
        <f t="shared" si="1"/>
        <v>-4.12</v>
      </c>
      <c r="I15" s="272"/>
      <c r="J15" s="273"/>
    </row>
    <row r="16" spans="1:11" ht="16.5" customHeight="1" x14ac:dyDescent="0.15">
      <c r="A16" s="833"/>
      <c r="B16" s="833" t="s">
        <v>141</v>
      </c>
      <c r="C16" s="834" t="s">
        <v>135</v>
      </c>
      <c r="D16" s="835"/>
      <c r="E16" s="274">
        <f>SUM(E17:E19)</f>
        <v>375312</v>
      </c>
      <c r="F16" s="274">
        <f>SUM(F17:F19)</f>
        <v>372685</v>
      </c>
      <c r="G16" s="264">
        <f t="shared" si="0"/>
        <v>2627</v>
      </c>
      <c r="H16" s="242">
        <f t="shared" si="1"/>
        <v>0.7</v>
      </c>
      <c r="I16" s="265"/>
      <c r="J16" s="266"/>
    </row>
    <row r="17" spans="1:10" ht="40.5" x14ac:dyDescent="0.15">
      <c r="A17" s="833"/>
      <c r="B17" s="833"/>
      <c r="C17" s="245"/>
      <c r="D17" s="246" t="s">
        <v>136</v>
      </c>
      <c r="E17" s="247">
        <v>233274</v>
      </c>
      <c r="F17" s="247">
        <v>227646</v>
      </c>
      <c r="G17" s="248">
        <f t="shared" si="0"/>
        <v>5628</v>
      </c>
      <c r="H17" s="249">
        <f t="shared" si="1"/>
        <v>2.4700000000000002</v>
      </c>
      <c r="I17" s="250" t="s">
        <v>242</v>
      </c>
      <c r="J17" s="251" t="s">
        <v>693</v>
      </c>
    </row>
    <row r="18" spans="1:10" ht="40.5" x14ac:dyDescent="0.15">
      <c r="A18" s="833"/>
      <c r="B18" s="833"/>
      <c r="C18" s="245"/>
      <c r="D18" s="267" t="s">
        <v>543</v>
      </c>
      <c r="E18" s="253">
        <v>70432</v>
      </c>
      <c r="F18" s="253">
        <v>68095</v>
      </c>
      <c r="G18" s="254">
        <f t="shared" si="0"/>
        <v>2337</v>
      </c>
      <c r="H18" s="268">
        <f t="shared" si="1"/>
        <v>3.43</v>
      </c>
      <c r="I18" s="250" t="s">
        <v>242</v>
      </c>
      <c r="J18" s="256" t="s">
        <v>685</v>
      </c>
    </row>
    <row r="19" spans="1:10" ht="40.5" x14ac:dyDescent="0.15">
      <c r="A19" s="833"/>
      <c r="B19" s="833"/>
      <c r="C19" s="257"/>
      <c r="D19" s="258" t="s">
        <v>137</v>
      </c>
      <c r="E19" s="259">
        <v>71606</v>
      </c>
      <c r="F19" s="259">
        <v>76944</v>
      </c>
      <c r="G19" s="260">
        <f t="shared" si="0"/>
        <v>-5338</v>
      </c>
      <c r="H19" s="261">
        <f t="shared" si="1"/>
        <v>-6.94</v>
      </c>
      <c r="I19" s="262" t="s">
        <v>242</v>
      </c>
      <c r="J19" s="263" t="s">
        <v>694</v>
      </c>
    </row>
    <row r="20" spans="1:10" ht="16.5" customHeight="1" x14ac:dyDescent="0.15">
      <c r="A20" s="833"/>
      <c r="B20" s="833"/>
      <c r="C20" s="834" t="s">
        <v>138</v>
      </c>
      <c r="D20" s="835"/>
      <c r="E20" s="240">
        <f>SUM(E21:E23)</f>
        <v>10044</v>
      </c>
      <c r="F20" s="240">
        <f>SUM(F21:F23)</f>
        <v>9702</v>
      </c>
      <c r="G20" s="264">
        <f t="shared" si="0"/>
        <v>342</v>
      </c>
      <c r="H20" s="242">
        <f t="shared" si="1"/>
        <v>3.53</v>
      </c>
      <c r="I20" s="265"/>
      <c r="J20" s="266"/>
    </row>
    <row r="21" spans="1:10" ht="27" x14ac:dyDescent="0.15">
      <c r="A21" s="833"/>
      <c r="B21" s="833"/>
      <c r="C21" s="245"/>
      <c r="D21" s="246" t="s">
        <v>136</v>
      </c>
      <c r="E21" s="247">
        <v>5651</v>
      </c>
      <c r="F21" s="247">
        <v>5798</v>
      </c>
      <c r="G21" s="248">
        <f t="shared" si="0"/>
        <v>-147</v>
      </c>
      <c r="H21" s="249">
        <f t="shared" si="1"/>
        <v>-2.54</v>
      </c>
      <c r="I21" s="250" t="s">
        <v>139</v>
      </c>
      <c r="J21" s="251" t="s">
        <v>695</v>
      </c>
    </row>
    <row r="22" spans="1:10" ht="27" x14ac:dyDescent="0.15">
      <c r="A22" s="833"/>
      <c r="B22" s="833"/>
      <c r="C22" s="245"/>
      <c r="D22" s="267" t="s">
        <v>543</v>
      </c>
      <c r="E22" s="253">
        <v>2329</v>
      </c>
      <c r="F22" s="253">
        <v>1972</v>
      </c>
      <c r="G22" s="254">
        <f t="shared" si="0"/>
        <v>357</v>
      </c>
      <c r="H22" s="268">
        <f t="shared" si="1"/>
        <v>18.100000000000001</v>
      </c>
      <c r="I22" s="250" t="s">
        <v>139</v>
      </c>
      <c r="J22" s="251" t="s">
        <v>696</v>
      </c>
    </row>
    <row r="23" spans="1:10" ht="27" x14ac:dyDescent="0.15">
      <c r="A23" s="833"/>
      <c r="B23" s="833"/>
      <c r="C23" s="257"/>
      <c r="D23" s="258" t="s">
        <v>137</v>
      </c>
      <c r="E23" s="259">
        <v>2064</v>
      </c>
      <c r="F23" s="259">
        <v>1932</v>
      </c>
      <c r="G23" s="260">
        <f t="shared" si="0"/>
        <v>132</v>
      </c>
      <c r="H23" s="261">
        <f t="shared" si="1"/>
        <v>6.83</v>
      </c>
      <c r="I23" s="262" t="s">
        <v>139</v>
      </c>
      <c r="J23" s="263" t="s">
        <v>697</v>
      </c>
    </row>
    <row r="24" spans="1:10" ht="16.5" customHeight="1" x14ac:dyDescent="0.15">
      <c r="A24" s="833"/>
      <c r="B24" s="833"/>
      <c r="C24" s="836" t="s">
        <v>140</v>
      </c>
      <c r="D24" s="836"/>
      <c r="E24" s="269">
        <f>E16+E20</f>
        <v>385356</v>
      </c>
      <c r="F24" s="269">
        <f>F16+F20</f>
        <v>382387</v>
      </c>
      <c r="G24" s="270">
        <f t="shared" si="0"/>
        <v>2969</v>
      </c>
      <c r="H24" s="271">
        <f t="shared" si="1"/>
        <v>0.78</v>
      </c>
      <c r="I24" s="275"/>
      <c r="J24" s="276"/>
    </row>
    <row r="25" spans="1:10" ht="16.5" customHeight="1" x14ac:dyDescent="0.15">
      <c r="A25" s="833"/>
      <c r="B25" s="837" t="s">
        <v>243</v>
      </c>
      <c r="C25" s="838"/>
      <c r="D25" s="839"/>
      <c r="E25" s="269">
        <f>E15+E24</f>
        <v>5112871</v>
      </c>
      <c r="F25" s="269">
        <f>F15+F24</f>
        <v>5312834</v>
      </c>
      <c r="G25" s="270">
        <f t="shared" si="0"/>
        <v>-199963</v>
      </c>
      <c r="H25" s="271">
        <f t="shared" si="1"/>
        <v>-3.76</v>
      </c>
      <c r="I25" s="275"/>
      <c r="J25" s="276"/>
    </row>
    <row r="26" spans="1:10" ht="16.5" customHeight="1" x14ac:dyDescent="0.15">
      <c r="A26" s="850" t="s">
        <v>142</v>
      </c>
      <c r="B26" s="850"/>
      <c r="C26" s="850"/>
      <c r="D26" s="850"/>
      <c r="E26" s="269">
        <v>1</v>
      </c>
      <c r="F26" s="269">
        <v>1</v>
      </c>
      <c r="G26" s="270">
        <f t="shared" si="0"/>
        <v>0</v>
      </c>
      <c r="H26" s="271">
        <f t="shared" si="1"/>
        <v>0</v>
      </c>
      <c r="I26" s="275"/>
      <c r="J26" s="276"/>
    </row>
    <row r="27" spans="1:10" ht="16.5" customHeight="1" x14ac:dyDescent="0.15">
      <c r="A27" s="850" t="s">
        <v>143</v>
      </c>
      <c r="B27" s="850"/>
      <c r="C27" s="850"/>
      <c r="D27" s="850"/>
      <c r="E27" s="269">
        <v>1</v>
      </c>
      <c r="F27" s="269">
        <v>1</v>
      </c>
      <c r="G27" s="270">
        <f t="shared" si="0"/>
        <v>0</v>
      </c>
      <c r="H27" s="271">
        <f t="shared" si="1"/>
        <v>0</v>
      </c>
      <c r="I27" s="277" t="s">
        <v>367</v>
      </c>
      <c r="J27" s="276"/>
    </row>
    <row r="28" spans="1:10" ht="16.5" customHeight="1" x14ac:dyDescent="0.15">
      <c r="A28" s="851" t="s">
        <v>144</v>
      </c>
      <c r="B28" s="854" t="s">
        <v>244</v>
      </c>
      <c r="C28" s="854"/>
      <c r="D28" s="854"/>
      <c r="E28" s="274">
        <f>SUM(E29:E32)</f>
        <v>4668042</v>
      </c>
      <c r="F28" s="274">
        <f>SUM(F29:F32)</f>
        <v>4449002</v>
      </c>
      <c r="G28" s="264">
        <f>SUM(G29:G32)</f>
        <v>219040</v>
      </c>
      <c r="H28" s="242">
        <f t="shared" si="1"/>
        <v>4.92</v>
      </c>
      <c r="I28" s="243"/>
      <c r="J28" s="244"/>
    </row>
    <row r="29" spans="1:10" ht="27.75" customHeight="1" x14ac:dyDescent="0.15">
      <c r="A29" s="852"/>
      <c r="B29" s="245"/>
      <c r="C29" s="855" t="s">
        <v>245</v>
      </c>
      <c r="D29" s="856"/>
      <c r="E29" s="247">
        <v>3177853</v>
      </c>
      <c r="F29" s="247">
        <v>2932070</v>
      </c>
      <c r="G29" s="248">
        <f t="shared" ref="G29:G51" si="2">E29-F29</f>
        <v>245783</v>
      </c>
      <c r="H29" s="249">
        <f t="shared" si="1"/>
        <v>8.3800000000000008</v>
      </c>
      <c r="I29" s="840" t="s">
        <v>686</v>
      </c>
      <c r="J29" s="841"/>
    </row>
    <row r="30" spans="1:10" ht="27.75" customHeight="1" x14ac:dyDescent="0.15">
      <c r="A30" s="852"/>
      <c r="B30" s="245"/>
      <c r="C30" s="842" t="s">
        <v>146</v>
      </c>
      <c r="D30" s="843"/>
      <c r="E30" s="247">
        <v>0</v>
      </c>
      <c r="F30" s="247">
        <v>0</v>
      </c>
      <c r="G30" s="248">
        <f t="shared" si="2"/>
        <v>0</v>
      </c>
      <c r="H30" s="249" t="e">
        <f t="shared" si="1"/>
        <v>#DIV/0!</v>
      </c>
      <c r="I30" s="844" t="s">
        <v>686</v>
      </c>
      <c r="J30" s="845"/>
    </row>
    <row r="31" spans="1:10" ht="27.75" customHeight="1" x14ac:dyDescent="0.15">
      <c r="A31" s="852"/>
      <c r="B31" s="245"/>
      <c r="C31" s="846" t="s">
        <v>521</v>
      </c>
      <c r="D31" s="847"/>
      <c r="E31" s="253">
        <v>1035192</v>
      </c>
      <c r="F31" s="253">
        <v>1065196</v>
      </c>
      <c r="G31" s="254">
        <f t="shared" si="2"/>
        <v>-30004</v>
      </c>
      <c r="H31" s="249">
        <f t="shared" si="1"/>
        <v>-2.82</v>
      </c>
      <c r="I31" s="848" t="s">
        <v>686</v>
      </c>
      <c r="J31" s="849"/>
    </row>
    <row r="32" spans="1:10" ht="27.75" customHeight="1" x14ac:dyDescent="0.15">
      <c r="A32" s="852"/>
      <c r="B32" s="245"/>
      <c r="C32" s="857" t="s">
        <v>368</v>
      </c>
      <c r="D32" s="858"/>
      <c r="E32" s="253">
        <v>454997</v>
      </c>
      <c r="F32" s="253">
        <v>451736</v>
      </c>
      <c r="G32" s="254">
        <f t="shared" si="2"/>
        <v>3261</v>
      </c>
      <c r="H32" s="261">
        <f t="shared" si="1"/>
        <v>0.72</v>
      </c>
      <c r="I32" s="861" t="s">
        <v>686</v>
      </c>
      <c r="J32" s="862"/>
    </row>
    <row r="33" spans="1:12" ht="27.75" customHeight="1" x14ac:dyDescent="0.15">
      <c r="A33" s="852"/>
      <c r="B33" s="863" t="s">
        <v>369</v>
      </c>
      <c r="C33" s="864"/>
      <c r="D33" s="865"/>
      <c r="E33" s="278">
        <v>115527</v>
      </c>
      <c r="F33" s="278">
        <v>115077</v>
      </c>
      <c r="G33" s="270">
        <f t="shared" si="2"/>
        <v>450</v>
      </c>
      <c r="H33" s="271">
        <f t="shared" si="1"/>
        <v>0.39</v>
      </c>
      <c r="I33" s="866" t="s">
        <v>370</v>
      </c>
      <c r="J33" s="867"/>
    </row>
    <row r="34" spans="1:12" ht="27.75" customHeight="1" x14ac:dyDescent="0.15">
      <c r="A34" s="852"/>
      <c r="B34" s="863" t="s">
        <v>522</v>
      </c>
      <c r="C34" s="868"/>
      <c r="D34" s="869"/>
      <c r="E34" s="240">
        <v>49491</v>
      </c>
      <c r="F34" s="240">
        <v>49856</v>
      </c>
      <c r="G34" s="264">
        <f t="shared" si="2"/>
        <v>-365</v>
      </c>
      <c r="H34" s="242">
        <f t="shared" si="1"/>
        <v>-0.73</v>
      </c>
      <c r="I34" s="870" t="s">
        <v>536</v>
      </c>
      <c r="J34" s="871"/>
      <c r="L34" s="140"/>
    </row>
    <row r="35" spans="1:12" ht="16.5" customHeight="1" x14ac:dyDescent="0.15">
      <c r="A35" s="852"/>
      <c r="B35" s="834" t="s">
        <v>246</v>
      </c>
      <c r="C35" s="859"/>
      <c r="D35" s="835"/>
      <c r="E35" s="240">
        <f>SUM(E36:E39)</f>
        <v>112200</v>
      </c>
      <c r="F35" s="240">
        <f>SUM(F36:F39)</f>
        <v>90704</v>
      </c>
      <c r="G35" s="264">
        <f t="shared" si="2"/>
        <v>21496</v>
      </c>
      <c r="H35" s="242">
        <f t="shared" si="1"/>
        <v>23.7</v>
      </c>
      <c r="I35" s="243"/>
      <c r="J35" s="244"/>
    </row>
    <row r="36" spans="1:12" ht="27.75" customHeight="1" x14ac:dyDescent="0.15">
      <c r="A36" s="852"/>
      <c r="B36" s="279"/>
      <c r="C36" s="846" t="s">
        <v>371</v>
      </c>
      <c r="D36" s="860"/>
      <c r="E36" s="247">
        <v>72239</v>
      </c>
      <c r="F36" s="247">
        <v>59271</v>
      </c>
      <c r="G36" s="248">
        <f t="shared" si="2"/>
        <v>12968</v>
      </c>
      <c r="H36" s="249">
        <f t="shared" si="1"/>
        <v>21.88</v>
      </c>
      <c r="I36" s="872" t="s">
        <v>372</v>
      </c>
      <c r="J36" s="873"/>
    </row>
    <row r="37" spans="1:12" ht="27.75" customHeight="1" x14ac:dyDescent="0.15">
      <c r="A37" s="852"/>
      <c r="B37" s="279"/>
      <c r="C37" s="874" t="s">
        <v>602</v>
      </c>
      <c r="D37" s="875"/>
      <c r="E37" s="253">
        <v>39959</v>
      </c>
      <c r="F37" s="253">
        <v>27652</v>
      </c>
      <c r="G37" s="254">
        <f t="shared" si="2"/>
        <v>12307</v>
      </c>
      <c r="H37" s="249">
        <f t="shared" si="1"/>
        <v>44.51</v>
      </c>
      <c r="I37" s="280"/>
      <c r="J37" s="281"/>
    </row>
    <row r="38" spans="1:12" ht="16.5" customHeight="1" x14ac:dyDescent="0.15">
      <c r="A38" s="852"/>
      <c r="B38" s="279"/>
      <c r="C38" s="876" t="s">
        <v>247</v>
      </c>
      <c r="D38" s="847"/>
      <c r="E38" s="247">
        <v>1</v>
      </c>
      <c r="F38" s="247">
        <v>1</v>
      </c>
      <c r="G38" s="248">
        <f t="shared" si="2"/>
        <v>0</v>
      </c>
      <c r="H38" s="249">
        <f t="shared" si="1"/>
        <v>0</v>
      </c>
      <c r="I38" s="872"/>
      <c r="J38" s="873"/>
    </row>
    <row r="39" spans="1:12" ht="16.5" customHeight="1" x14ac:dyDescent="0.15">
      <c r="A39" s="852"/>
      <c r="B39" s="279"/>
      <c r="C39" s="282" t="s">
        <v>604</v>
      </c>
      <c r="D39" s="283"/>
      <c r="E39" s="284">
        <v>1</v>
      </c>
      <c r="F39" s="284">
        <v>3780</v>
      </c>
      <c r="G39" s="285">
        <f t="shared" si="2"/>
        <v>-3779</v>
      </c>
      <c r="H39" s="286">
        <f t="shared" si="1"/>
        <v>-99.97</v>
      </c>
      <c r="I39" s="287" t="s">
        <v>698</v>
      </c>
      <c r="J39" s="288"/>
    </row>
    <row r="40" spans="1:12" ht="16.5" customHeight="1" x14ac:dyDescent="0.15">
      <c r="A40" s="853"/>
      <c r="B40" s="837" t="s">
        <v>140</v>
      </c>
      <c r="C40" s="838"/>
      <c r="D40" s="839"/>
      <c r="E40" s="278">
        <f>E28+E33+E34+E35</f>
        <v>4945260</v>
      </c>
      <c r="F40" s="278">
        <f>F28+F33+F34+F35</f>
        <v>4704639</v>
      </c>
      <c r="G40" s="270">
        <f t="shared" si="2"/>
        <v>240621</v>
      </c>
      <c r="H40" s="271">
        <f t="shared" si="1"/>
        <v>5.1100000000000003</v>
      </c>
      <c r="I40" s="275"/>
      <c r="J40" s="276"/>
    </row>
    <row r="41" spans="1:12" ht="16.5" customHeight="1" x14ac:dyDescent="0.15">
      <c r="A41" s="289" t="s">
        <v>373</v>
      </c>
      <c r="B41" s="290"/>
      <c r="C41" s="290"/>
      <c r="D41" s="291"/>
      <c r="E41" s="240">
        <f>SUM(E42:E43)</f>
        <v>952581</v>
      </c>
      <c r="F41" s="240">
        <f>SUM(F42:F43)</f>
        <v>953509</v>
      </c>
      <c r="G41" s="264">
        <f t="shared" si="2"/>
        <v>-928</v>
      </c>
      <c r="H41" s="242">
        <f t="shared" si="1"/>
        <v>-0.1</v>
      </c>
      <c r="I41" s="292"/>
      <c r="J41" s="293"/>
    </row>
    <row r="42" spans="1:12" ht="16.5" customHeight="1" x14ac:dyDescent="0.15">
      <c r="A42" s="245"/>
      <c r="B42" s="842" t="s">
        <v>374</v>
      </c>
      <c r="C42" s="843"/>
      <c r="D42" s="843"/>
      <c r="E42" s="247">
        <v>952581</v>
      </c>
      <c r="F42" s="247">
        <v>953509</v>
      </c>
      <c r="G42" s="248">
        <f t="shared" si="2"/>
        <v>-928</v>
      </c>
      <c r="H42" s="249">
        <f t="shared" si="1"/>
        <v>-0.1</v>
      </c>
      <c r="I42" s="844" t="s">
        <v>375</v>
      </c>
      <c r="J42" s="845"/>
    </row>
    <row r="43" spans="1:12" ht="16.5" customHeight="1" x14ac:dyDescent="0.15">
      <c r="A43" s="257"/>
      <c r="B43" s="882" t="s">
        <v>137</v>
      </c>
      <c r="C43" s="883"/>
      <c r="D43" s="883"/>
      <c r="E43" s="259"/>
      <c r="F43" s="259"/>
      <c r="G43" s="260">
        <f t="shared" si="2"/>
        <v>0</v>
      </c>
      <c r="H43" s="294" t="s">
        <v>699</v>
      </c>
      <c r="I43" s="880"/>
      <c r="J43" s="881"/>
    </row>
    <row r="44" spans="1:12" ht="27" customHeight="1" x14ac:dyDescent="0.15">
      <c r="A44" s="834" t="s">
        <v>523</v>
      </c>
      <c r="B44" s="859"/>
      <c r="C44" s="859"/>
      <c r="D44" s="835"/>
      <c r="E44" s="295">
        <f>SUM(E45:E46)</f>
        <v>5011316</v>
      </c>
      <c r="F44" s="295">
        <f>SUM(F45:F46)</f>
        <v>4446027</v>
      </c>
      <c r="G44" s="296">
        <f t="shared" si="2"/>
        <v>565289</v>
      </c>
      <c r="H44" s="297">
        <f t="shared" si="1"/>
        <v>12.71</v>
      </c>
      <c r="I44" s="884" t="s">
        <v>537</v>
      </c>
      <c r="J44" s="885"/>
    </row>
    <row r="45" spans="1:12" ht="27" customHeight="1" x14ac:dyDescent="0.15">
      <c r="A45" s="886"/>
      <c r="B45" s="876" t="s">
        <v>632</v>
      </c>
      <c r="C45" s="888"/>
      <c r="D45" s="847"/>
      <c r="E45" s="247">
        <v>5011315</v>
      </c>
      <c r="F45" s="247">
        <v>4446026</v>
      </c>
      <c r="G45" s="254">
        <f>E45-F45</f>
        <v>565289</v>
      </c>
      <c r="H45" s="249">
        <f t="shared" si="1"/>
        <v>12.71</v>
      </c>
      <c r="I45" s="298"/>
      <c r="J45" s="299"/>
    </row>
    <row r="46" spans="1:12" ht="27" customHeight="1" x14ac:dyDescent="0.15">
      <c r="A46" s="887"/>
      <c r="B46" s="889" t="s">
        <v>633</v>
      </c>
      <c r="C46" s="890"/>
      <c r="D46" s="891"/>
      <c r="E46" s="259">
        <v>1</v>
      </c>
      <c r="F46" s="259">
        <v>1</v>
      </c>
      <c r="G46" s="260">
        <f>E46-F46</f>
        <v>0</v>
      </c>
      <c r="H46" s="294" t="s">
        <v>699</v>
      </c>
      <c r="I46" s="300"/>
      <c r="J46" s="301"/>
    </row>
    <row r="47" spans="1:12" ht="16.5" customHeight="1" x14ac:dyDescent="0.15">
      <c r="A47" s="289" t="s">
        <v>376</v>
      </c>
      <c r="B47" s="290"/>
      <c r="C47" s="290"/>
      <c r="D47" s="291"/>
      <c r="E47" s="240">
        <f>SUM(E48:E51)</f>
        <v>1316881</v>
      </c>
      <c r="F47" s="240">
        <f>SUM(F48:F51)</f>
        <v>981113</v>
      </c>
      <c r="G47" s="264">
        <f t="shared" si="2"/>
        <v>335768</v>
      </c>
      <c r="H47" s="242">
        <f>ROUNDDOWN(G47/F47*100,2)</f>
        <v>34.22</v>
      </c>
      <c r="I47" s="292"/>
      <c r="J47" s="293"/>
    </row>
    <row r="48" spans="1:12" ht="27" customHeight="1" x14ac:dyDescent="0.15">
      <c r="A48" s="245"/>
      <c r="B48" s="846" t="s">
        <v>369</v>
      </c>
      <c r="C48" s="877"/>
      <c r="D48" s="860"/>
      <c r="E48" s="247">
        <v>115527</v>
      </c>
      <c r="F48" s="247">
        <v>115077</v>
      </c>
      <c r="G48" s="248">
        <f t="shared" si="2"/>
        <v>450</v>
      </c>
      <c r="H48" s="249">
        <f t="shared" ref="H48:H71" si="3">ROUND(G48/F48*100,2)</f>
        <v>0.39</v>
      </c>
      <c r="I48" s="878" t="s">
        <v>370</v>
      </c>
      <c r="J48" s="879"/>
    </row>
    <row r="49" spans="1:10" ht="27" customHeight="1" x14ac:dyDescent="0.15">
      <c r="A49" s="245"/>
      <c r="B49" s="846" t="s">
        <v>522</v>
      </c>
      <c r="C49" s="877"/>
      <c r="D49" s="860"/>
      <c r="E49" s="253">
        <v>49491</v>
      </c>
      <c r="F49" s="253">
        <v>49856</v>
      </c>
      <c r="G49" s="254">
        <f t="shared" si="2"/>
        <v>-365</v>
      </c>
      <c r="H49" s="302">
        <f t="shared" si="3"/>
        <v>-0.73</v>
      </c>
      <c r="I49" s="870" t="s">
        <v>536</v>
      </c>
      <c r="J49" s="871"/>
    </row>
    <row r="50" spans="1:10" ht="16.5" customHeight="1" x14ac:dyDescent="0.15">
      <c r="A50" s="245"/>
      <c r="B50" s="892" t="s">
        <v>378</v>
      </c>
      <c r="C50" s="893"/>
      <c r="D50" s="893"/>
      <c r="E50" s="253">
        <v>49491</v>
      </c>
      <c r="F50" s="253">
        <v>41993</v>
      </c>
      <c r="G50" s="254">
        <f t="shared" si="2"/>
        <v>7498</v>
      </c>
      <c r="H50" s="249">
        <f t="shared" si="3"/>
        <v>17.86</v>
      </c>
      <c r="I50" s="861" t="s">
        <v>379</v>
      </c>
      <c r="J50" s="862"/>
    </row>
    <row r="51" spans="1:10" ht="16.5" customHeight="1" x14ac:dyDescent="0.15">
      <c r="A51" s="257"/>
      <c r="B51" s="882" t="s">
        <v>439</v>
      </c>
      <c r="C51" s="883"/>
      <c r="D51" s="883"/>
      <c r="E51" s="259">
        <v>1102372</v>
      </c>
      <c r="F51" s="259">
        <v>774187</v>
      </c>
      <c r="G51" s="260">
        <f t="shared" si="2"/>
        <v>328185</v>
      </c>
      <c r="H51" s="261">
        <f t="shared" si="3"/>
        <v>42.39</v>
      </c>
      <c r="I51" s="880" t="s">
        <v>439</v>
      </c>
      <c r="J51" s="881"/>
    </row>
    <row r="52" spans="1:10" ht="23.25" customHeight="1" x14ac:dyDescent="0.15">
      <c r="A52" s="289" t="s">
        <v>700</v>
      </c>
      <c r="B52" s="290"/>
      <c r="C52" s="290"/>
      <c r="D52" s="291"/>
      <c r="E52" s="240">
        <f>SUM(E53:E54)</f>
        <v>2364098</v>
      </c>
      <c r="F52" s="240">
        <f>SUM(F53:F54)</f>
        <v>2308021</v>
      </c>
      <c r="G52" s="264">
        <f>SUM(G53:G54)</f>
        <v>56077</v>
      </c>
      <c r="H52" s="242">
        <f t="shared" si="3"/>
        <v>2.4300000000000002</v>
      </c>
      <c r="I52" s="884" t="s">
        <v>701</v>
      </c>
      <c r="J52" s="885"/>
    </row>
    <row r="53" spans="1:10" ht="16.5" customHeight="1" x14ac:dyDescent="0.15">
      <c r="A53" s="279"/>
      <c r="B53" s="898" t="s">
        <v>68</v>
      </c>
      <c r="C53" s="899"/>
      <c r="D53" s="900"/>
      <c r="E53" s="247">
        <v>447950</v>
      </c>
      <c r="F53" s="247">
        <v>417726</v>
      </c>
      <c r="G53" s="248">
        <f t="shared" ref="G53:G85" si="4">E53-F53</f>
        <v>30224</v>
      </c>
      <c r="H53" s="249">
        <f t="shared" si="3"/>
        <v>7.24</v>
      </c>
      <c r="I53" s="894"/>
      <c r="J53" s="895"/>
    </row>
    <row r="54" spans="1:10" ht="16.5" customHeight="1" x14ac:dyDescent="0.15">
      <c r="A54" s="303"/>
      <c r="B54" s="304" t="s">
        <v>489</v>
      </c>
      <c r="C54" s="305"/>
      <c r="D54" s="306"/>
      <c r="E54" s="284">
        <v>1916148</v>
      </c>
      <c r="F54" s="284">
        <v>1890295</v>
      </c>
      <c r="G54" s="248">
        <f t="shared" si="4"/>
        <v>25853</v>
      </c>
      <c r="H54" s="249">
        <f t="shared" si="3"/>
        <v>1.37</v>
      </c>
      <c r="I54" s="896"/>
      <c r="J54" s="897"/>
    </row>
    <row r="55" spans="1:10" ht="16.5" customHeight="1" x14ac:dyDescent="0.15">
      <c r="A55" s="307" t="s">
        <v>149</v>
      </c>
      <c r="B55" s="308"/>
      <c r="C55" s="308"/>
      <c r="D55" s="309"/>
      <c r="E55" s="278">
        <v>4</v>
      </c>
      <c r="F55" s="278">
        <v>4</v>
      </c>
      <c r="G55" s="270">
        <f t="shared" si="4"/>
        <v>0</v>
      </c>
      <c r="H55" s="271">
        <f t="shared" si="3"/>
        <v>0</v>
      </c>
      <c r="I55" s="901" t="s">
        <v>641</v>
      </c>
      <c r="J55" s="902"/>
    </row>
    <row r="56" spans="1:10" ht="16.5" customHeight="1" x14ac:dyDescent="0.15">
      <c r="A56" s="851" t="s">
        <v>150</v>
      </c>
      <c r="B56" s="310" t="s">
        <v>702</v>
      </c>
      <c r="C56" s="310"/>
      <c r="D56" s="310"/>
      <c r="E56" s="240">
        <f>SUM(E57:E59)</f>
        <v>363674</v>
      </c>
      <c r="F56" s="240">
        <f>SUM(F57:F59)</f>
        <v>367360</v>
      </c>
      <c r="G56" s="264">
        <f t="shared" si="4"/>
        <v>-3686</v>
      </c>
      <c r="H56" s="242">
        <f t="shared" si="3"/>
        <v>-1</v>
      </c>
      <c r="I56" s="903" t="s">
        <v>383</v>
      </c>
      <c r="J56" s="904"/>
    </row>
    <row r="57" spans="1:10" ht="16.5" customHeight="1" x14ac:dyDescent="0.15">
      <c r="A57" s="852"/>
      <c r="B57" s="909"/>
      <c r="C57" s="311" t="s">
        <v>136</v>
      </c>
      <c r="D57" s="312"/>
      <c r="E57" s="313">
        <v>253674</v>
      </c>
      <c r="F57" s="247">
        <v>256415</v>
      </c>
      <c r="G57" s="248">
        <f t="shared" si="4"/>
        <v>-2741</v>
      </c>
      <c r="H57" s="249">
        <f t="shared" si="3"/>
        <v>-1.07</v>
      </c>
      <c r="I57" s="905"/>
      <c r="J57" s="906"/>
    </row>
    <row r="58" spans="1:10" ht="16.5" customHeight="1" x14ac:dyDescent="0.15">
      <c r="A58" s="852"/>
      <c r="B58" s="909"/>
      <c r="C58" s="876" t="s">
        <v>543</v>
      </c>
      <c r="D58" s="847"/>
      <c r="E58" s="314">
        <v>75704</v>
      </c>
      <c r="F58" s="253">
        <v>76522</v>
      </c>
      <c r="G58" s="254">
        <f t="shared" si="4"/>
        <v>-818</v>
      </c>
      <c r="H58" s="268">
        <f t="shared" si="3"/>
        <v>-1.07</v>
      </c>
      <c r="I58" s="905"/>
      <c r="J58" s="906"/>
    </row>
    <row r="59" spans="1:10" ht="16.5" customHeight="1" x14ac:dyDescent="0.15">
      <c r="A59" s="852"/>
      <c r="B59" s="910"/>
      <c r="C59" s="315" t="s">
        <v>137</v>
      </c>
      <c r="D59" s="316"/>
      <c r="E59" s="259">
        <v>34296</v>
      </c>
      <c r="F59" s="259">
        <v>34423</v>
      </c>
      <c r="G59" s="260">
        <f t="shared" si="4"/>
        <v>-127</v>
      </c>
      <c r="H59" s="261">
        <f t="shared" si="3"/>
        <v>-0.37</v>
      </c>
      <c r="I59" s="905"/>
      <c r="J59" s="906"/>
    </row>
    <row r="60" spans="1:10" ht="16.5" customHeight="1" x14ac:dyDescent="0.15">
      <c r="A60" s="852"/>
      <c r="B60" s="310" t="s">
        <v>703</v>
      </c>
      <c r="C60" s="310"/>
      <c r="D60" s="310"/>
      <c r="E60" s="240">
        <f>SUM(E61:E63)</f>
        <v>106833</v>
      </c>
      <c r="F60" s="240">
        <f>SUM(F61:F63)</f>
        <v>95507</v>
      </c>
      <c r="G60" s="264">
        <f t="shared" si="4"/>
        <v>11326</v>
      </c>
      <c r="H60" s="242">
        <f t="shared" si="3"/>
        <v>11.86</v>
      </c>
      <c r="I60" s="905"/>
      <c r="J60" s="906"/>
    </row>
    <row r="61" spans="1:10" ht="16.5" customHeight="1" x14ac:dyDescent="0.15">
      <c r="A61" s="852"/>
      <c r="B61" s="909"/>
      <c r="C61" s="311" t="s">
        <v>136</v>
      </c>
      <c r="D61" s="312"/>
      <c r="E61" s="247">
        <v>73405</v>
      </c>
      <c r="F61" s="247">
        <v>68260</v>
      </c>
      <c r="G61" s="248">
        <f t="shared" si="4"/>
        <v>5145</v>
      </c>
      <c r="H61" s="249">
        <f t="shared" si="3"/>
        <v>7.54</v>
      </c>
      <c r="I61" s="905"/>
      <c r="J61" s="906"/>
    </row>
    <row r="62" spans="1:10" ht="16.5" customHeight="1" x14ac:dyDescent="0.15">
      <c r="A62" s="852"/>
      <c r="B62" s="909"/>
      <c r="C62" s="876" t="s">
        <v>543</v>
      </c>
      <c r="D62" s="847"/>
      <c r="E62" s="314">
        <v>23429</v>
      </c>
      <c r="F62" s="253">
        <v>17959</v>
      </c>
      <c r="G62" s="254">
        <f>E62-F62</f>
        <v>5470</v>
      </c>
      <c r="H62" s="268">
        <f>ROUND(G62/F62*100,2)</f>
        <v>30.46</v>
      </c>
      <c r="I62" s="905"/>
      <c r="J62" s="906"/>
    </row>
    <row r="63" spans="1:10" ht="16.5" customHeight="1" x14ac:dyDescent="0.15">
      <c r="A63" s="852"/>
      <c r="B63" s="910"/>
      <c r="C63" s="315" t="s">
        <v>137</v>
      </c>
      <c r="D63" s="316"/>
      <c r="E63" s="259">
        <v>9999</v>
      </c>
      <c r="F63" s="259">
        <v>9288</v>
      </c>
      <c r="G63" s="260">
        <f t="shared" si="4"/>
        <v>711</v>
      </c>
      <c r="H63" s="261">
        <f t="shared" si="3"/>
        <v>7.66</v>
      </c>
      <c r="I63" s="907"/>
      <c r="J63" s="908"/>
    </row>
    <row r="64" spans="1:10" ht="27" customHeight="1" x14ac:dyDescent="0.15">
      <c r="A64" s="852"/>
      <c r="B64" s="317" t="s">
        <v>152</v>
      </c>
      <c r="C64" s="317"/>
      <c r="D64" s="317"/>
      <c r="E64" s="278">
        <v>327214</v>
      </c>
      <c r="F64" s="278">
        <v>290931</v>
      </c>
      <c r="G64" s="270">
        <f t="shared" si="4"/>
        <v>36283</v>
      </c>
      <c r="H64" s="271">
        <f t="shared" si="3"/>
        <v>12.47</v>
      </c>
      <c r="I64" s="870" t="s">
        <v>384</v>
      </c>
      <c r="J64" s="871"/>
    </row>
    <row r="65" spans="1:10" ht="27" customHeight="1" x14ac:dyDescent="0.15">
      <c r="A65" s="852"/>
      <c r="B65" s="317" t="s">
        <v>153</v>
      </c>
      <c r="C65" s="317"/>
      <c r="D65" s="317"/>
      <c r="E65" s="278">
        <v>93518</v>
      </c>
      <c r="F65" s="278">
        <v>103320</v>
      </c>
      <c r="G65" s="270">
        <f t="shared" si="4"/>
        <v>-9802</v>
      </c>
      <c r="H65" s="271">
        <f t="shared" si="3"/>
        <v>-9.49</v>
      </c>
      <c r="I65" s="866" t="s">
        <v>385</v>
      </c>
      <c r="J65" s="867"/>
    </row>
    <row r="66" spans="1:10" ht="27.75" customHeight="1" x14ac:dyDescent="0.15">
      <c r="A66" s="852"/>
      <c r="B66" s="317" t="s">
        <v>386</v>
      </c>
      <c r="C66" s="317"/>
      <c r="D66" s="317"/>
      <c r="E66" s="278">
        <v>74973</v>
      </c>
      <c r="F66" s="278">
        <v>73797</v>
      </c>
      <c r="G66" s="270">
        <f t="shared" si="4"/>
        <v>1176</v>
      </c>
      <c r="H66" s="271">
        <f t="shared" si="3"/>
        <v>1.59</v>
      </c>
      <c r="I66" s="866" t="s">
        <v>387</v>
      </c>
      <c r="J66" s="911"/>
    </row>
    <row r="67" spans="1:10" ht="15.75" customHeight="1" x14ac:dyDescent="0.15">
      <c r="A67" s="852"/>
      <c r="B67" s="310" t="s">
        <v>155</v>
      </c>
      <c r="C67" s="310"/>
      <c r="D67" s="310"/>
      <c r="E67" s="318">
        <v>2945741</v>
      </c>
      <c r="F67" s="240">
        <v>2437080</v>
      </c>
      <c r="G67" s="264">
        <f t="shared" si="4"/>
        <v>508661</v>
      </c>
      <c r="H67" s="242">
        <f t="shared" si="3"/>
        <v>20.87</v>
      </c>
      <c r="I67" s="912"/>
      <c r="J67" s="913"/>
    </row>
    <row r="68" spans="1:10" ht="16.5" hidden="1" customHeight="1" x14ac:dyDescent="0.15">
      <c r="A68" s="852"/>
      <c r="B68" s="245"/>
      <c r="C68" s="311" t="s">
        <v>136</v>
      </c>
      <c r="D68" s="312"/>
      <c r="E68" s="247">
        <v>2158879</v>
      </c>
      <c r="F68" s="247">
        <v>2158879</v>
      </c>
      <c r="G68" s="248">
        <f t="shared" si="4"/>
        <v>0</v>
      </c>
      <c r="H68" s="249">
        <f t="shared" si="3"/>
        <v>0</v>
      </c>
      <c r="I68" s="914"/>
      <c r="J68" s="915"/>
    </row>
    <row r="69" spans="1:10" ht="16.5" hidden="1" customHeight="1" x14ac:dyDescent="0.15">
      <c r="A69" s="852"/>
      <c r="B69" s="257"/>
      <c r="C69" s="315" t="s">
        <v>137</v>
      </c>
      <c r="D69" s="316"/>
      <c r="E69" s="259">
        <v>18015</v>
      </c>
      <c r="F69" s="259">
        <v>18015</v>
      </c>
      <c r="G69" s="260">
        <f t="shared" si="4"/>
        <v>0</v>
      </c>
      <c r="H69" s="261">
        <f t="shared" si="3"/>
        <v>0</v>
      </c>
      <c r="I69" s="916"/>
      <c r="J69" s="917"/>
    </row>
    <row r="70" spans="1:10" ht="16.5" customHeight="1" x14ac:dyDescent="0.15">
      <c r="A70" s="853"/>
      <c r="B70" s="837" t="s">
        <v>140</v>
      </c>
      <c r="C70" s="838"/>
      <c r="D70" s="839"/>
      <c r="E70" s="269">
        <f>E56+E60+E64+E65+E66+E67</f>
        <v>3911953</v>
      </c>
      <c r="F70" s="269">
        <f>F56+F60+F64+F65+F66+F67</f>
        <v>3367995</v>
      </c>
      <c r="G70" s="270">
        <f t="shared" si="4"/>
        <v>543958</v>
      </c>
      <c r="H70" s="271">
        <f t="shared" si="3"/>
        <v>16.149999999999999</v>
      </c>
      <c r="I70" s="275"/>
      <c r="J70" s="276"/>
    </row>
    <row r="71" spans="1:10" ht="16.5" customHeight="1" x14ac:dyDescent="0.15">
      <c r="A71" s="918" t="s">
        <v>156</v>
      </c>
      <c r="B71" s="850" t="s">
        <v>157</v>
      </c>
      <c r="C71" s="850"/>
      <c r="D71" s="850"/>
      <c r="E71" s="269">
        <v>1</v>
      </c>
      <c r="F71" s="269">
        <v>1</v>
      </c>
      <c r="G71" s="270">
        <f t="shared" si="4"/>
        <v>0</v>
      </c>
      <c r="H71" s="271">
        <f t="shared" si="3"/>
        <v>0</v>
      </c>
      <c r="I71" s="912" t="s">
        <v>388</v>
      </c>
      <c r="J71" s="913"/>
    </row>
    <row r="72" spans="1:10" ht="16.5" customHeight="1" x14ac:dyDescent="0.15">
      <c r="A72" s="919"/>
      <c r="B72" s="850" t="s">
        <v>158</v>
      </c>
      <c r="C72" s="850"/>
      <c r="D72" s="850"/>
      <c r="E72" s="269">
        <v>0</v>
      </c>
      <c r="F72" s="269">
        <v>0</v>
      </c>
      <c r="G72" s="270">
        <f t="shared" si="4"/>
        <v>0</v>
      </c>
      <c r="H72" s="319" t="s">
        <v>704</v>
      </c>
      <c r="I72" s="914"/>
      <c r="J72" s="915"/>
    </row>
    <row r="73" spans="1:10" ht="16.5" customHeight="1" x14ac:dyDescent="0.15">
      <c r="A73" s="920"/>
      <c r="B73" s="836" t="s">
        <v>140</v>
      </c>
      <c r="C73" s="836"/>
      <c r="D73" s="836"/>
      <c r="E73" s="269">
        <f>SUM(E71:E72)</f>
        <v>1</v>
      </c>
      <c r="F73" s="269">
        <f>SUM(F71:F72)</f>
        <v>1</v>
      </c>
      <c r="G73" s="270">
        <f t="shared" si="4"/>
        <v>0</v>
      </c>
      <c r="H73" s="271">
        <f t="shared" ref="H73:H84" si="5">ROUND(G73/F73*100,2)</f>
        <v>0</v>
      </c>
      <c r="I73" s="916"/>
      <c r="J73" s="917"/>
    </row>
    <row r="74" spans="1:10" ht="16.5" customHeight="1" x14ac:dyDescent="0.15">
      <c r="A74" s="851" t="s">
        <v>159</v>
      </c>
      <c r="B74" s="850" t="s">
        <v>160</v>
      </c>
      <c r="C74" s="850"/>
      <c r="D74" s="850"/>
      <c r="E74" s="269">
        <v>30000</v>
      </c>
      <c r="F74" s="269">
        <v>30000</v>
      </c>
      <c r="G74" s="270">
        <f t="shared" si="4"/>
        <v>0</v>
      </c>
      <c r="H74" s="271">
        <f t="shared" si="5"/>
        <v>0</v>
      </c>
      <c r="I74" s="275" t="s">
        <v>389</v>
      </c>
      <c r="J74" s="276"/>
    </row>
    <row r="75" spans="1:10" ht="16.5" customHeight="1" x14ac:dyDescent="0.15">
      <c r="A75" s="852"/>
      <c r="B75" s="850" t="s">
        <v>161</v>
      </c>
      <c r="C75" s="850"/>
      <c r="D75" s="850"/>
      <c r="E75" s="269">
        <v>32</v>
      </c>
      <c r="F75" s="269">
        <v>64</v>
      </c>
      <c r="G75" s="270">
        <f t="shared" si="4"/>
        <v>-32</v>
      </c>
      <c r="H75" s="271">
        <f t="shared" si="5"/>
        <v>-50</v>
      </c>
      <c r="I75" s="275" t="s">
        <v>390</v>
      </c>
      <c r="J75" s="276"/>
    </row>
    <row r="76" spans="1:10" ht="16.5" customHeight="1" x14ac:dyDescent="0.15">
      <c r="A76" s="852"/>
      <c r="B76" s="320" t="s">
        <v>162</v>
      </c>
      <c r="C76" s="321"/>
      <c r="D76" s="322"/>
      <c r="E76" s="274">
        <f>SUM(E77:E80)</f>
        <v>17001</v>
      </c>
      <c r="F76" s="274">
        <f>SUM(F77:F80)</f>
        <v>17001</v>
      </c>
      <c r="G76" s="264">
        <f t="shared" si="4"/>
        <v>0</v>
      </c>
      <c r="H76" s="242">
        <f t="shared" si="5"/>
        <v>0</v>
      </c>
      <c r="I76" s="323"/>
      <c r="J76" s="324"/>
    </row>
    <row r="77" spans="1:10" ht="16.5" customHeight="1" x14ac:dyDescent="0.15">
      <c r="A77" s="852"/>
      <c r="B77" s="325"/>
      <c r="C77" s="326" t="s">
        <v>248</v>
      </c>
      <c r="D77" s="327"/>
      <c r="E77" s="328">
        <v>1</v>
      </c>
      <c r="F77" s="328">
        <v>1</v>
      </c>
      <c r="G77" s="248">
        <f t="shared" si="4"/>
        <v>0</v>
      </c>
      <c r="H77" s="249">
        <f t="shared" si="5"/>
        <v>0</v>
      </c>
      <c r="I77" s="844"/>
      <c r="J77" s="845"/>
    </row>
    <row r="78" spans="1:10" ht="16.5" customHeight="1" x14ac:dyDescent="0.15">
      <c r="A78" s="852"/>
      <c r="B78" s="325"/>
      <c r="C78" s="326" t="s">
        <v>249</v>
      </c>
      <c r="D78" s="327"/>
      <c r="E78" s="328">
        <v>1000</v>
      </c>
      <c r="F78" s="328">
        <v>1000</v>
      </c>
      <c r="G78" s="248">
        <f t="shared" si="4"/>
        <v>0</v>
      </c>
      <c r="H78" s="249">
        <f t="shared" si="5"/>
        <v>0</v>
      </c>
      <c r="I78" s="844" t="s">
        <v>391</v>
      </c>
      <c r="J78" s="845"/>
    </row>
    <row r="79" spans="1:10" ht="16.5" customHeight="1" x14ac:dyDescent="0.15">
      <c r="A79" s="852"/>
      <c r="B79" s="325"/>
      <c r="C79" s="326" t="s">
        <v>250</v>
      </c>
      <c r="D79" s="327"/>
      <c r="E79" s="328">
        <v>10000</v>
      </c>
      <c r="F79" s="328">
        <v>10000</v>
      </c>
      <c r="G79" s="248">
        <f t="shared" si="4"/>
        <v>0</v>
      </c>
      <c r="H79" s="249">
        <f t="shared" si="5"/>
        <v>0</v>
      </c>
      <c r="I79" s="844" t="s">
        <v>392</v>
      </c>
      <c r="J79" s="845"/>
    </row>
    <row r="80" spans="1:10" ht="16.5" customHeight="1" x14ac:dyDescent="0.15">
      <c r="A80" s="852"/>
      <c r="B80" s="236"/>
      <c r="C80" s="329" t="s">
        <v>162</v>
      </c>
      <c r="D80" s="306"/>
      <c r="E80" s="330">
        <v>6000</v>
      </c>
      <c r="F80" s="330">
        <v>6000</v>
      </c>
      <c r="G80" s="260">
        <f t="shared" si="4"/>
        <v>0</v>
      </c>
      <c r="H80" s="294" t="s">
        <v>705</v>
      </c>
      <c r="I80" s="880" t="s">
        <v>634</v>
      </c>
      <c r="J80" s="881"/>
    </row>
    <row r="81" spans="1:10" ht="16.5" customHeight="1" x14ac:dyDescent="0.15">
      <c r="A81" s="853"/>
      <c r="B81" s="836" t="s">
        <v>140</v>
      </c>
      <c r="C81" s="836"/>
      <c r="D81" s="836"/>
      <c r="E81" s="269">
        <f>E74+E75+E76</f>
        <v>47033</v>
      </c>
      <c r="F81" s="269">
        <f>F74+F75+F76</f>
        <v>47065</v>
      </c>
      <c r="G81" s="270">
        <f t="shared" si="4"/>
        <v>-32</v>
      </c>
      <c r="H81" s="271">
        <f t="shared" si="5"/>
        <v>-7.0000000000000007E-2</v>
      </c>
      <c r="I81" s="275"/>
      <c r="J81" s="276"/>
    </row>
    <row r="82" spans="1:10" ht="16.5" customHeight="1" x14ac:dyDescent="0.15">
      <c r="A82" s="851" t="s">
        <v>251</v>
      </c>
      <c r="B82" s="832" t="s">
        <v>252</v>
      </c>
      <c r="C82" s="832"/>
      <c r="D82" s="832"/>
      <c r="E82" s="278">
        <v>21387734</v>
      </c>
      <c r="F82" s="278">
        <v>19856771</v>
      </c>
      <c r="G82" s="270">
        <f t="shared" si="4"/>
        <v>1530963</v>
      </c>
      <c r="H82" s="331">
        <f t="shared" si="5"/>
        <v>7.71</v>
      </c>
      <c r="I82" s="272"/>
      <c r="J82" s="273"/>
    </row>
    <row r="83" spans="1:10" ht="16.5" customHeight="1" x14ac:dyDescent="0.15">
      <c r="A83" s="852"/>
      <c r="B83" s="832" t="s">
        <v>253</v>
      </c>
      <c r="C83" s="832"/>
      <c r="D83" s="832"/>
      <c r="E83" s="278">
        <v>829483</v>
      </c>
      <c r="F83" s="278">
        <v>969655</v>
      </c>
      <c r="G83" s="270">
        <f t="shared" si="4"/>
        <v>-140172</v>
      </c>
      <c r="H83" s="331">
        <f t="shared" si="5"/>
        <v>-14.46</v>
      </c>
      <c r="I83" s="272"/>
      <c r="J83" s="273"/>
    </row>
    <row r="84" spans="1:10" ht="16.5" customHeight="1" x14ac:dyDescent="0.15">
      <c r="A84" s="852"/>
      <c r="B84" s="832" t="s">
        <v>254</v>
      </c>
      <c r="C84" s="832"/>
      <c r="D84" s="832"/>
      <c r="E84" s="278">
        <v>1444783</v>
      </c>
      <c r="F84" s="278">
        <v>1328444</v>
      </c>
      <c r="G84" s="270">
        <f t="shared" si="4"/>
        <v>116339</v>
      </c>
      <c r="H84" s="331">
        <f t="shared" si="5"/>
        <v>8.76</v>
      </c>
      <c r="I84" s="272"/>
      <c r="J84" s="273"/>
    </row>
    <row r="85" spans="1:10" ht="16.5" customHeight="1" x14ac:dyDescent="0.15">
      <c r="A85" s="921"/>
      <c r="B85" s="922" t="s">
        <v>255</v>
      </c>
      <c r="C85" s="923"/>
      <c r="D85" s="924"/>
      <c r="E85" s="269">
        <f>SUM(E82:E84)</f>
        <v>23662000</v>
      </c>
      <c r="F85" s="269">
        <f>SUM(F82:F84)</f>
        <v>22154870</v>
      </c>
      <c r="G85" s="332">
        <f t="shared" si="4"/>
        <v>1507130</v>
      </c>
      <c r="H85" s="271">
        <f>ROUNDDOWN(G85/F85*100,2)</f>
        <v>6.8</v>
      </c>
      <c r="I85" s="275"/>
      <c r="J85" s="276"/>
    </row>
    <row r="87" spans="1:10" ht="15" customHeight="1" x14ac:dyDescent="0.15">
      <c r="E87" s="58"/>
    </row>
  </sheetData>
  <mergeCells count="87">
    <mergeCell ref="A82:A85"/>
    <mergeCell ref="B82:D82"/>
    <mergeCell ref="B83:D83"/>
    <mergeCell ref="B84:D84"/>
    <mergeCell ref="B85:D85"/>
    <mergeCell ref="A74:A81"/>
    <mergeCell ref="B74:D74"/>
    <mergeCell ref="B75:D75"/>
    <mergeCell ref="I77:J77"/>
    <mergeCell ref="I78:J78"/>
    <mergeCell ref="I79:J79"/>
    <mergeCell ref="I80:J80"/>
    <mergeCell ref="B81:D81"/>
    <mergeCell ref="A71:A73"/>
    <mergeCell ref="B71:D71"/>
    <mergeCell ref="I71:J73"/>
    <mergeCell ref="B72:D72"/>
    <mergeCell ref="B73:D73"/>
    <mergeCell ref="I52:J54"/>
    <mergeCell ref="B53:D53"/>
    <mergeCell ref="I55:J55"/>
    <mergeCell ref="A56:A70"/>
    <mergeCell ref="I56:J63"/>
    <mergeCell ref="B57:B59"/>
    <mergeCell ref="C58:D58"/>
    <mergeCell ref="B61:B63"/>
    <mergeCell ref="C62:D62"/>
    <mergeCell ref="I64:J64"/>
    <mergeCell ref="I65:J65"/>
    <mergeCell ref="I66:J66"/>
    <mergeCell ref="I67:J69"/>
    <mergeCell ref="B70:D70"/>
    <mergeCell ref="B49:D49"/>
    <mergeCell ref="I49:J49"/>
    <mergeCell ref="B50:D50"/>
    <mergeCell ref="I50:J50"/>
    <mergeCell ref="B51:D51"/>
    <mergeCell ref="I51:J51"/>
    <mergeCell ref="I36:J36"/>
    <mergeCell ref="C37:D37"/>
    <mergeCell ref="C38:D38"/>
    <mergeCell ref="I38:J38"/>
    <mergeCell ref="B48:D48"/>
    <mergeCell ref="I48:J48"/>
    <mergeCell ref="B40:D40"/>
    <mergeCell ref="B42:D42"/>
    <mergeCell ref="I42:J43"/>
    <mergeCell ref="B43:D43"/>
    <mergeCell ref="A44:D44"/>
    <mergeCell ref="I44:J44"/>
    <mergeCell ref="A45:A46"/>
    <mergeCell ref="B45:D45"/>
    <mergeCell ref="B46:D46"/>
    <mergeCell ref="I32:J32"/>
    <mergeCell ref="B33:D33"/>
    <mergeCell ref="I33:J33"/>
    <mergeCell ref="B34:D34"/>
    <mergeCell ref="I34:J34"/>
    <mergeCell ref="A26:D26"/>
    <mergeCell ref="A27:D27"/>
    <mergeCell ref="A28:A40"/>
    <mergeCell ref="B28:D28"/>
    <mergeCell ref="C29:D29"/>
    <mergeCell ref="C32:D32"/>
    <mergeCell ref="B35:D35"/>
    <mergeCell ref="C36:D36"/>
    <mergeCell ref="I29:J29"/>
    <mergeCell ref="C30:D30"/>
    <mergeCell ref="I30:J30"/>
    <mergeCell ref="C31:D31"/>
    <mergeCell ref="I31:J31"/>
    <mergeCell ref="A7:A25"/>
    <mergeCell ref="B7:B15"/>
    <mergeCell ref="C7:D7"/>
    <mergeCell ref="C11:D11"/>
    <mergeCell ref="C15:D15"/>
    <mergeCell ref="B16:B24"/>
    <mergeCell ref="C16:D16"/>
    <mergeCell ref="C20:D20"/>
    <mergeCell ref="C24:D24"/>
    <mergeCell ref="B25:D25"/>
    <mergeCell ref="A2:J2"/>
    <mergeCell ref="A5:D6"/>
    <mergeCell ref="E5:E6"/>
    <mergeCell ref="F5:F6"/>
    <mergeCell ref="G5:H5"/>
    <mergeCell ref="I5:J6"/>
  </mergeCells>
  <phoneticPr fontId="2"/>
  <dataValidations count="2">
    <dataValidation imeMode="hiragana" allowBlank="1" showInputMessage="1" showErrorMessage="1" sqref="I70:I71 J40 I47:I49 J70 I64:I67 I52 I74:J75 I77:I80 I55 I81:J65535 J7:J28 I4:I41 J35 J4"/>
    <dataValidation imeMode="off" allowBlank="1" showInputMessage="1" showErrorMessage="1" sqref="L34 E7:H85"/>
  </dataValidations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5" zoomScaleNormal="100" workbookViewId="0">
      <selection activeCell="K22" sqref="K22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2.25" style="41" customWidth="1"/>
    <col min="10" max="16384" width="9" style="40"/>
  </cols>
  <sheetData>
    <row r="1" spans="1:9" ht="15" customHeight="1" x14ac:dyDescent="0.15">
      <c r="A1" s="236" t="s">
        <v>256</v>
      </c>
      <c r="B1" s="236"/>
      <c r="C1" s="236"/>
      <c r="D1" s="333"/>
      <c r="E1" s="236"/>
      <c r="F1" s="236"/>
      <c r="G1" s="236"/>
      <c r="H1" s="236"/>
      <c r="I1" s="238" t="s">
        <v>363</v>
      </c>
    </row>
    <row r="2" spans="1:9" ht="15" customHeight="1" x14ac:dyDescent="0.15">
      <c r="A2" s="825" t="s">
        <v>0</v>
      </c>
      <c r="B2" s="826"/>
      <c r="C2" s="827"/>
      <c r="D2" s="930" t="s">
        <v>364</v>
      </c>
      <c r="E2" s="932" t="s">
        <v>365</v>
      </c>
      <c r="F2" s="934" t="s">
        <v>706</v>
      </c>
      <c r="G2" s="935"/>
      <c r="H2" s="825" t="s">
        <v>19</v>
      </c>
      <c r="I2" s="936"/>
    </row>
    <row r="3" spans="1:9" ht="21" customHeight="1" x14ac:dyDescent="0.15">
      <c r="A3" s="828"/>
      <c r="B3" s="829"/>
      <c r="C3" s="830"/>
      <c r="D3" s="931"/>
      <c r="E3" s="933"/>
      <c r="F3" s="239" t="s">
        <v>366</v>
      </c>
      <c r="G3" s="239" t="s">
        <v>707</v>
      </c>
      <c r="H3" s="937"/>
      <c r="I3" s="938"/>
    </row>
    <row r="4" spans="1:9" ht="16.5" customHeight="1" x14ac:dyDescent="0.15">
      <c r="A4" s="918" t="s">
        <v>163</v>
      </c>
      <c r="B4" s="307" t="s">
        <v>164</v>
      </c>
      <c r="C4" s="334"/>
      <c r="D4" s="278">
        <v>197085</v>
      </c>
      <c r="E4" s="278">
        <v>168876</v>
      </c>
      <c r="F4" s="332">
        <f t="shared" ref="F4:F49" si="0">D4-E4</f>
        <v>28209</v>
      </c>
      <c r="G4" s="271">
        <f t="shared" ref="G4:G23" si="1">ROUND(F4/E4*100,2)</f>
        <v>16.7</v>
      </c>
      <c r="H4" s="884" t="s">
        <v>708</v>
      </c>
      <c r="I4" s="925"/>
    </row>
    <row r="5" spans="1:9" ht="16.5" customHeight="1" x14ac:dyDescent="0.15">
      <c r="A5" s="919"/>
      <c r="B5" s="307" t="s">
        <v>165</v>
      </c>
      <c r="C5" s="308"/>
      <c r="D5" s="278">
        <v>130129</v>
      </c>
      <c r="E5" s="278">
        <v>122055</v>
      </c>
      <c r="F5" s="332">
        <f t="shared" si="0"/>
        <v>8074</v>
      </c>
      <c r="G5" s="271">
        <f t="shared" si="1"/>
        <v>6.62</v>
      </c>
      <c r="H5" s="926"/>
      <c r="I5" s="927"/>
    </row>
    <row r="6" spans="1:9" ht="16.5" customHeight="1" x14ac:dyDescent="0.15">
      <c r="A6" s="920"/>
      <c r="B6" s="837" t="s">
        <v>140</v>
      </c>
      <c r="C6" s="839"/>
      <c r="D6" s="278">
        <f>SUM(D4:D5)</f>
        <v>327214</v>
      </c>
      <c r="E6" s="278">
        <f>SUM(E4:E5)</f>
        <v>290931</v>
      </c>
      <c r="F6" s="332">
        <f t="shared" si="0"/>
        <v>36283</v>
      </c>
      <c r="G6" s="271">
        <f t="shared" si="1"/>
        <v>12.47</v>
      </c>
      <c r="H6" s="928"/>
      <c r="I6" s="929"/>
    </row>
    <row r="7" spans="1:9" ht="16.5" customHeight="1" x14ac:dyDescent="0.15">
      <c r="A7" s="851" t="s">
        <v>166</v>
      </c>
      <c r="B7" s="851" t="s">
        <v>257</v>
      </c>
      <c r="C7" s="307" t="s">
        <v>258</v>
      </c>
      <c r="D7" s="278">
        <v>12881764</v>
      </c>
      <c r="E7" s="278">
        <v>11785429</v>
      </c>
      <c r="F7" s="332">
        <f t="shared" si="0"/>
        <v>1096335</v>
      </c>
      <c r="G7" s="271">
        <f t="shared" si="1"/>
        <v>9.3000000000000007</v>
      </c>
      <c r="H7" s="272" t="s">
        <v>308</v>
      </c>
      <c r="I7" s="335">
        <v>13163</v>
      </c>
    </row>
    <row r="8" spans="1:9" ht="16.5" customHeight="1" x14ac:dyDescent="0.15">
      <c r="A8" s="852"/>
      <c r="B8" s="852"/>
      <c r="C8" s="307" t="s">
        <v>259</v>
      </c>
      <c r="D8" s="278">
        <v>244525</v>
      </c>
      <c r="E8" s="278">
        <v>224551</v>
      </c>
      <c r="F8" s="332">
        <f t="shared" si="0"/>
        <v>19974</v>
      </c>
      <c r="G8" s="271">
        <f t="shared" si="1"/>
        <v>8.9</v>
      </c>
      <c r="H8" s="272" t="s">
        <v>308</v>
      </c>
      <c r="I8" s="335">
        <v>7529</v>
      </c>
    </row>
    <row r="9" spans="1:9" ht="16.5" customHeight="1" x14ac:dyDescent="0.15">
      <c r="A9" s="852"/>
      <c r="B9" s="852"/>
      <c r="C9" s="307" t="s">
        <v>260</v>
      </c>
      <c r="D9" s="278">
        <v>1543887</v>
      </c>
      <c r="E9" s="278">
        <v>1337903</v>
      </c>
      <c r="F9" s="332">
        <f t="shared" si="0"/>
        <v>205984</v>
      </c>
      <c r="G9" s="271">
        <f t="shared" si="1"/>
        <v>15.4</v>
      </c>
      <c r="H9" s="272" t="s">
        <v>308</v>
      </c>
      <c r="I9" s="335">
        <v>64015</v>
      </c>
    </row>
    <row r="10" spans="1:9" ht="16.5" customHeight="1" x14ac:dyDescent="0.15">
      <c r="A10" s="852"/>
      <c r="B10" s="852"/>
      <c r="C10" s="307" t="s">
        <v>261</v>
      </c>
      <c r="D10" s="278">
        <v>180</v>
      </c>
      <c r="E10" s="278">
        <v>180</v>
      </c>
      <c r="F10" s="332">
        <f t="shared" si="0"/>
        <v>0</v>
      </c>
      <c r="G10" s="271">
        <f t="shared" si="1"/>
        <v>0</v>
      </c>
      <c r="H10" s="336"/>
      <c r="I10" s="337"/>
    </row>
    <row r="11" spans="1:9" ht="16.5" customHeight="1" x14ac:dyDescent="0.15">
      <c r="A11" s="852"/>
      <c r="B11" s="852"/>
      <c r="C11" s="307" t="s">
        <v>262</v>
      </c>
      <c r="D11" s="278">
        <v>16148</v>
      </c>
      <c r="E11" s="278">
        <v>14368</v>
      </c>
      <c r="F11" s="332">
        <f t="shared" si="0"/>
        <v>1780</v>
      </c>
      <c r="G11" s="271">
        <f t="shared" si="1"/>
        <v>12.39</v>
      </c>
      <c r="H11" s="939" t="s">
        <v>395</v>
      </c>
      <c r="I11" s="940"/>
    </row>
    <row r="12" spans="1:9" ht="16.5" customHeight="1" x14ac:dyDescent="0.15">
      <c r="A12" s="852"/>
      <c r="B12" s="853"/>
      <c r="C12" s="338" t="s">
        <v>140</v>
      </c>
      <c r="D12" s="278">
        <f>SUM(D7:D11)</f>
        <v>14686504</v>
      </c>
      <c r="E12" s="278">
        <f>SUM(E7:E11)</f>
        <v>13362431</v>
      </c>
      <c r="F12" s="332">
        <f t="shared" si="0"/>
        <v>1324073</v>
      </c>
      <c r="G12" s="271">
        <f t="shared" si="1"/>
        <v>9.91</v>
      </c>
      <c r="H12" s="272"/>
      <c r="I12" s="273"/>
    </row>
    <row r="13" spans="1:9" ht="27" x14ac:dyDescent="0.15">
      <c r="A13" s="852"/>
      <c r="B13" s="307" t="s">
        <v>167</v>
      </c>
      <c r="C13" s="308"/>
      <c r="D13" s="278">
        <v>54426</v>
      </c>
      <c r="E13" s="278">
        <v>56886</v>
      </c>
      <c r="F13" s="332">
        <f t="shared" si="0"/>
        <v>-2460</v>
      </c>
      <c r="G13" s="271">
        <f t="shared" si="1"/>
        <v>-4.32</v>
      </c>
      <c r="H13" s="336" t="s">
        <v>396</v>
      </c>
      <c r="I13" s="337" t="s">
        <v>709</v>
      </c>
    </row>
    <row r="14" spans="1:9" ht="27" x14ac:dyDescent="0.15">
      <c r="A14" s="852"/>
      <c r="B14" s="308" t="s">
        <v>168</v>
      </c>
      <c r="C14" s="308"/>
      <c r="D14" s="278">
        <v>140351</v>
      </c>
      <c r="E14" s="278">
        <v>158840</v>
      </c>
      <c r="F14" s="332">
        <f t="shared" si="0"/>
        <v>-18489</v>
      </c>
      <c r="G14" s="271">
        <f t="shared" si="1"/>
        <v>-11.64</v>
      </c>
      <c r="H14" s="336" t="s">
        <v>397</v>
      </c>
      <c r="I14" s="337" t="s">
        <v>710</v>
      </c>
    </row>
    <row r="15" spans="1:9" ht="27" x14ac:dyDescent="0.15">
      <c r="A15" s="852"/>
      <c r="B15" s="308" t="s">
        <v>170</v>
      </c>
      <c r="C15" s="308"/>
      <c r="D15" s="278">
        <v>15200</v>
      </c>
      <c r="E15" s="278">
        <v>13850</v>
      </c>
      <c r="F15" s="332">
        <f t="shared" si="0"/>
        <v>1350</v>
      </c>
      <c r="G15" s="271">
        <f t="shared" si="1"/>
        <v>9.75</v>
      </c>
      <c r="H15" s="336" t="s">
        <v>397</v>
      </c>
      <c r="I15" s="337" t="s">
        <v>711</v>
      </c>
    </row>
    <row r="16" spans="1:9" ht="16.5" customHeight="1" x14ac:dyDescent="0.15">
      <c r="A16" s="852"/>
      <c r="B16" s="922" t="s">
        <v>263</v>
      </c>
      <c r="C16" s="924"/>
      <c r="D16" s="278">
        <f>D12+D13+D14+D15</f>
        <v>14896481</v>
      </c>
      <c r="E16" s="278">
        <f>E12+E13+E14+E15</f>
        <v>13592007</v>
      </c>
      <c r="F16" s="332">
        <f t="shared" si="0"/>
        <v>1304474</v>
      </c>
      <c r="G16" s="271">
        <f t="shared" si="1"/>
        <v>9.6</v>
      </c>
      <c r="H16" s="272"/>
      <c r="I16" s="273"/>
    </row>
    <row r="17" spans="1:9" ht="16.5" customHeight="1" x14ac:dyDescent="0.15">
      <c r="A17" s="852"/>
      <c r="B17" s="851" t="s">
        <v>264</v>
      </c>
      <c r="C17" s="307" t="s">
        <v>258</v>
      </c>
      <c r="D17" s="278">
        <v>685371</v>
      </c>
      <c r="E17" s="278">
        <v>848003</v>
      </c>
      <c r="F17" s="332">
        <f t="shared" si="0"/>
        <v>-162632</v>
      </c>
      <c r="G17" s="271">
        <f t="shared" si="1"/>
        <v>-19.18</v>
      </c>
      <c r="H17" s="272" t="s">
        <v>308</v>
      </c>
      <c r="I17" s="335">
        <v>13672</v>
      </c>
    </row>
    <row r="18" spans="1:9" ht="16.5" customHeight="1" x14ac:dyDescent="0.15">
      <c r="A18" s="852"/>
      <c r="B18" s="852"/>
      <c r="C18" s="307" t="s">
        <v>259</v>
      </c>
      <c r="D18" s="278">
        <v>11298</v>
      </c>
      <c r="E18" s="278">
        <v>9653</v>
      </c>
      <c r="F18" s="332">
        <f t="shared" si="0"/>
        <v>1645</v>
      </c>
      <c r="G18" s="271">
        <f t="shared" si="1"/>
        <v>17.04</v>
      </c>
      <c r="H18" s="272" t="s">
        <v>308</v>
      </c>
      <c r="I18" s="335">
        <v>5906</v>
      </c>
    </row>
    <row r="19" spans="1:9" ht="16.5" customHeight="1" x14ac:dyDescent="0.15">
      <c r="A19" s="852"/>
      <c r="B19" s="852"/>
      <c r="C19" s="307" t="s">
        <v>260</v>
      </c>
      <c r="D19" s="278">
        <v>132634</v>
      </c>
      <c r="E19" s="278">
        <v>111819</v>
      </c>
      <c r="F19" s="332">
        <f t="shared" si="0"/>
        <v>20815</v>
      </c>
      <c r="G19" s="271">
        <f t="shared" si="1"/>
        <v>18.61</v>
      </c>
      <c r="H19" s="272" t="s">
        <v>308</v>
      </c>
      <c r="I19" s="335">
        <v>113878</v>
      </c>
    </row>
    <row r="20" spans="1:9" ht="16.5" customHeight="1" x14ac:dyDescent="0.15">
      <c r="A20" s="852"/>
      <c r="B20" s="852"/>
      <c r="C20" s="307" t="s">
        <v>261</v>
      </c>
      <c r="D20" s="278">
        <v>180</v>
      </c>
      <c r="E20" s="278">
        <v>180</v>
      </c>
      <c r="F20" s="332">
        <f t="shared" si="0"/>
        <v>0</v>
      </c>
      <c r="G20" s="271">
        <f t="shared" si="1"/>
        <v>0</v>
      </c>
      <c r="H20" s="339"/>
      <c r="I20" s="340"/>
    </row>
    <row r="21" spans="1:9" ht="16.5" customHeight="1" x14ac:dyDescent="0.15">
      <c r="A21" s="852"/>
      <c r="B21" s="853"/>
      <c r="C21" s="307" t="s">
        <v>262</v>
      </c>
      <c r="D21" s="278">
        <v>635</v>
      </c>
      <c r="E21" s="278">
        <v>520</v>
      </c>
      <c r="F21" s="332">
        <f t="shared" si="0"/>
        <v>115</v>
      </c>
      <c r="G21" s="271">
        <f t="shared" si="1"/>
        <v>22.12</v>
      </c>
      <c r="H21" s="941" t="s">
        <v>395</v>
      </c>
      <c r="I21" s="942"/>
    </row>
    <row r="22" spans="1:9" ht="16.5" customHeight="1" x14ac:dyDescent="0.15">
      <c r="A22" s="852"/>
      <c r="B22" s="828" t="s">
        <v>265</v>
      </c>
      <c r="C22" s="830"/>
      <c r="D22" s="278">
        <f>SUM(D17:D21)</f>
        <v>830118</v>
      </c>
      <c r="E22" s="278">
        <f>SUM(E17:E21)</f>
        <v>970175</v>
      </c>
      <c r="F22" s="332">
        <f t="shared" si="0"/>
        <v>-140057</v>
      </c>
      <c r="G22" s="271">
        <f t="shared" si="1"/>
        <v>-14.44</v>
      </c>
      <c r="H22" s="275"/>
      <c r="I22" s="276"/>
    </row>
    <row r="23" spans="1:9" ht="16.5" customHeight="1" x14ac:dyDescent="0.15">
      <c r="A23" s="853"/>
      <c r="B23" s="943" t="s">
        <v>140</v>
      </c>
      <c r="C23" s="944"/>
      <c r="D23" s="278">
        <f>D16+D22</f>
        <v>15726599</v>
      </c>
      <c r="E23" s="278">
        <f>E16+E22</f>
        <v>14562182</v>
      </c>
      <c r="F23" s="332">
        <f t="shared" si="0"/>
        <v>1164417</v>
      </c>
      <c r="G23" s="271">
        <f t="shared" si="1"/>
        <v>8</v>
      </c>
      <c r="H23" s="275"/>
      <c r="I23" s="276"/>
    </row>
    <row r="24" spans="1:9" ht="16.5" customHeight="1" x14ac:dyDescent="0.15">
      <c r="A24" s="320" t="s">
        <v>518</v>
      </c>
      <c r="B24" s="321"/>
      <c r="C24" s="341"/>
      <c r="D24" s="240">
        <f>SUM(D25:D26)</f>
        <v>3433256</v>
      </c>
      <c r="E24" s="240">
        <f>SUM(E25:E26)</f>
        <v>3259489</v>
      </c>
      <c r="F24" s="241">
        <f t="shared" si="0"/>
        <v>173767</v>
      </c>
      <c r="G24" s="242">
        <f t="shared" ref="G24:G29" si="2">ROUNDDOWN(F24/E24*100,2)</f>
        <v>5.33</v>
      </c>
      <c r="H24" s="243"/>
      <c r="I24" s="244"/>
    </row>
    <row r="25" spans="1:9" ht="27" customHeight="1" x14ac:dyDescent="0.15">
      <c r="A25" s="245"/>
      <c r="B25" s="342" t="s">
        <v>518</v>
      </c>
      <c r="C25" s="343"/>
      <c r="D25" s="247">
        <v>3433015</v>
      </c>
      <c r="E25" s="247">
        <v>3259224</v>
      </c>
      <c r="F25" s="344">
        <f t="shared" si="0"/>
        <v>173791</v>
      </c>
      <c r="G25" s="249">
        <f t="shared" si="2"/>
        <v>5.33</v>
      </c>
      <c r="H25" s="844" t="s">
        <v>538</v>
      </c>
      <c r="I25" s="845"/>
    </row>
    <row r="26" spans="1:9" ht="16.5" customHeight="1" x14ac:dyDescent="0.15">
      <c r="A26" s="245"/>
      <c r="B26" s="326" t="s">
        <v>268</v>
      </c>
      <c r="C26" s="345"/>
      <c r="D26" s="247">
        <v>241</v>
      </c>
      <c r="E26" s="247">
        <v>265</v>
      </c>
      <c r="F26" s="344">
        <f t="shared" si="0"/>
        <v>-24</v>
      </c>
      <c r="G26" s="249">
        <f t="shared" si="2"/>
        <v>-9.0500000000000007</v>
      </c>
      <c r="H26" s="954" t="s">
        <v>540</v>
      </c>
      <c r="I26" s="955"/>
    </row>
    <row r="27" spans="1:9" ht="16.5" customHeight="1" x14ac:dyDescent="0.15">
      <c r="A27" s="320" t="s">
        <v>519</v>
      </c>
      <c r="B27" s="321"/>
      <c r="C27" s="341"/>
      <c r="D27" s="240">
        <f>SUM(D28:D29)</f>
        <v>2207</v>
      </c>
      <c r="E27" s="240">
        <f>SUM(E28:E29)</f>
        <v>3913</v>
      </c>
      <c r="F27" s="241">
        <f t="shared" si="0"/>
        <v>-1706</v>
      </c>
      <c r="G27" s="242">
        <f t="shared" si="2"/>
        <v>-43.59</v>
      </c>
      <c r="H27" s="243"/>
      <c r="I27" s="244"/>
    </row>
    <row r="28" spans="1:9" ht="27" customHeight="1" x14ac:dyDescent="0.15">
      <c r="A28" s="245"/>
      <c r="B28" s="342" t="s">
        <v>519</v>
      </c>
      <c r="C28" s="343"/>
      <c r="D28" s="247">
        <v>1972</v>
      </c>
      <c r="E28" s="247">
        <v>3678</v>
      </c>
      <c r="F28" s="344">
        <f t="shared" si="0"/>
        <v>-1706</v>
      </c>
      <c r="G28" s="249">
        <f t="shared" si="2"/>
        <v>-46.38</v>
      </c>
      <c r="H28" s="844" t="s">
        <v>539</v>
      </c>
      <c r="I28" s="845"/>
    </row>
    <row r="29" spans="1:9" ht="16.5" customHeight="1" x14ac:dyDescent="0.15">
      <c r="A29" s="245"/>
      <c r="B29" s="326" t="s">
        <v>268</v>
      </c>
      <c r="C29" s="345"/>
      <c r="D29" s="247">
        <v>235</v>
      </c>
      <c r="E29" s="247">
        <v>235</v>
      </c>
      <c r="F29" s="344">
        <f t="shared" si="0"/>
        <v>0</v>
      </c>
      <c r="G29" s="249">
        <f t="shared" si="2"/>
        <v>0</v>
      </c>
      <c r="H29" s="954" t="s">
        <v>541</v>
      </c>
      <c r="I29" s="955"/>
    </row>
    <row r="30" spans="1:9" ht="16.5" customHeight="1" x14ac:dyDescent="0.15">
      <c r="A30" s="320" t="s">
        <v>266</v>
      </c>
      <c r="B30" s="321"/>
      <c r="C30" s="341"/>
      <c r="D30" s="240">
        <f>SUM(D31:D32)</f>
        <v>140</v>
      </c>
      <c r="E30" s="240">
        <f>SUM(E31:E32)</f>
        <v>140</v>
      </c>
      <c r="F30" s="241">
        <f t="shared" si="0"/>
        <v>0</v>
      </c>
      <c r="G30" s="242">
        <f>ROUND(F30/E30*100,2)</f>
        <v>0</v>
      </c>
      <c r="H30" s="243"/>
      <c r="I30" s="244"/>
    </row>
    <row r="31" spans="1:9" ht="27" customHeight="1" x14ac:dyDescent="0.15">
      <c r="A31" s="245"/>
      <c r="B31" s="342" t="s">
        <v>267</v>
      </c>
      <c r="C31" s="343"/>
      <c r="D31" s="247">
        <v>0</v>
      </c>
      <c r="E31" s="247">
        <v>0</v>
      </c>
      <c r="F31" s="344">
        <f t="shared" si="0"/>
        <v>0</v>
      </c>
      <c r="G31" s="346" t="s">
        <v>637</v>
      </c>
      <c r="H31" s="844" t="s">
        <v>398</v>
      </c>
      <c r="I31" s="845"/>
    </row>
    <row r="32" spans="1:9" ht="16.5" customHeight="1" x14ac:dyDescent="0.15">
      <c r="A32" s="245"/>
      <c r="B32" s="326" t="s">
        <v>268</v>
      </c>
      <c r="C32" s="345"/>
      <c r="D32" s="247">
        <v>140</v>
      </c>
      <c r="E32" s="247">
        <v>140</v>
      </c>
      <c r="F32" s="344">
        <f t="shared" si="0"/>
        <v>0</v>
      </c>
      <c r="G32" s="249">
        <f t="shared" ref="G32:G49" si="3">ROUND(F32/E32*100,2)</f>
        <v>0</v>
      </c>
      <c r="H32" s="347" t="s">
        <v>399</v>
      </c>
      <c r="I32" s="348"/>
    </row>
    <row r="33" spans="1:9" ht="16.5" customHeight="1" x14ac:dyDescent="0.15">
      <c r="A33" s="307" t="s">
        <v>400</v>
      </c>
      <c r="B33" s="308"/>
      <c r="C33" s="308"/>
      <c r="D33" s="278">
        <v>1444783</v>
      </c>
      <c r="E33" s="278">
        <v>1328444</v>
      </c>
      <c r="F33" s="332">
        <f t="shared" si="0"/>
        <v>116339</v>
      </c>
      <c r="G33" s="271">
        <f t="shared" si="3"/>
        <v>8.76</v>
      </c>
      <c r="H33" s="243" t="s">
        <v>401</v>
      </c>
      <c r="I33" s="349"/>
    </row>
    <row r="34" spans="1:9" ht="16.5" customHeight="1" x14ac:dyDescent="0.15">
      <c r="A34" s="350" t="s">
        <v>492</v>
      </c>
      <c r="B34" s="236"/>
      <c r="C34" s="290"/>
      <c r="D34" s="240">
        <f>SUM(D35:D38)</f>
        <v>2398341</v>
      </c>
      <c r="E34" s="240">
        <f>SUM(E35:E38)</f>
        <v>2375556</v>
      </c>
      <c r="F34" s="241">
        <f t="shared" si="0"/>
        <v>22785</v>
      </c>
      <c r="G34" s="242">
        <f t="shared" si="3"/>
        <v>0.96</v>
      </c>
      <c r="H34" s="320"/>
      <c r="I34" s="244"/>
    </row>
    <row r="35" spans="1:9" ht="16.5" customHeight="1" x14ac:dyDescent="0.15">
      <c r="A35" s="245"/>
      <c r="B35" s="945" t="s">
        <v>712</v>
      </c>
      <c r="C35" s="946"/>
      <c r="D35" s="247">
        <v>462110</v>
      </c>
      <c r="E35" s="247">
        <v>460310</v>
      </c>
      <c r="F35" s="344">
        <f t="shared" si="0"/>
        <v>1800</v>
      </c>
      <c r="G35" s="249">
        <f t="shared" si="3"/>
        <v>0.39</v>
      </c>
      <c r="H35" s="947" t="s">
        <v>403</v>
      </c>
      <c r="I35" s="948"/>
    </row>
    <row r="36" spans="1:9" ht="16.5" customHeight="1" x14ac:dyDescent="0.15">
      <c r="A36" s="245"/>
      <c r="B36" s="945" t="s">
        <v>472</v>
      </c>
      <c r="C36" s="946"/>
      <c r="D36" s="247">
        <v>1935572</v>
      </c>
      <c r="E36" s="247">
        <v>1914587</v>
      </c>
      <c r="F36" s="344">
        <f t="shared" si="0"/>
        <v>20985</v>
      </c>
      <c r="G36" s="302">
        <f t="shared" si="3"/>
        <v>1.1000000000000001</v>
      </c>
      <c r="H36" s="949"/>
      <c r="I36" s="948"/>
    </row>
    <row r="37" spans="1:9" ht="16.5" customHeight="1" x14ac:dyDescent="0.15">
      <c r="A37" s="351"/>
      <c r="B37" s="945" t="s">
        <v>494</v>
      </c>
      <c r="C37" s="946"/>
      <c r="D37" s="247">
        <v>193</v>
      </c>
      <c r="E37" s="247">
        <v>193</v>
      </c>
      <c r="F37" s="344">
        <f t="shared" si="0"/>
        <v>0</v>
      </c>
      <c r="G37" s="249">
        <f t="shared" si="3"/>
        <v>0</v>
      </c>
      <c r="H37" s="949"/>
      <c r="I37" s="948"/>
    </row>
    <row r="38" spans="1:9" ht="16.5" customHeight="1" x14ac:dyDescent="0.15">
      <c r="A38" s="351"/>
      <c r="B38" s="952" t="s">
        <v>495</v>
      </c>
      <c r="C38" s="953"/>
      <c r="D38" s="352">
        <v>466</v>
      </c>
      <c r="E38" s="352">
        <v>466</v>
      </c>
      <c r="F38" s="353">
        <f t="shared" si="0"/>
        <v>0</v>
      </c>
      <c r="G38" s="294">
        <f t="shared" si="3"/>
        <v>0</v>
      </c>
      <c r="H38" s="950"/>
      <c r="I38" s="951"/>
    </row>
    <row r="39" spans="1:9" ht="16.5" customHeight="1" x14ac:dyDescent="0.15">
      <c r="A39" s="289" t="s">
        <v>172</v>
      </c>
      <c r="B39" s="290"/>
      <c r="C39" s="290"/>
      <c r="D39" s="240">
        <f>SUM(D40:D42)</f>
        <v>302986</v>
      </c>
      <c r="E39" s="240">
        <f>SUM(E40:E42)</f>
        <v>307742</v>
      </c>
      <c r="F39" s="241">
        <f t="shared" si="0"/>
        <v>-4756</v>
      </c>
      <c r="G39" s="242">
        <f t="shared" si="3"/>
        <v>-1.55</v>
      </c>
      <c r="H39" s="354" t="s">
        <v>713</v>
      </c>
      <c r="I39" s="355" t="s">
        <v>714</v>
      </c>
    </row>
    <row r="40" spans="1:9" ht="16.5" customHeight="1" x14ac:dyDescent="0.15">
      <c r="A40" s="279"/>
      <c r="B40" s="876" t="s">
        <v>509</v>
      </c>
      <c r="C40" s="847"/>
      <c r="D40" s="247">
        <v>298166</v>
      </c>
      <c r="E40" s="247">
        <v>293217</v>
      </c>
      <c r="F40" s="344">
        <f t="shared" si="0"/>
        <v>4949</v>
      </c>
      <c r="G40" s="249">
        <f t="shared" si="3"/>
        <v>1.69</v>
      </c>
      <c r="H40" s="848" t="s">
        <v>535</v>
      </c>
      <c r="I40" s="849"/>
    </row>
    <row r="41" spans="1:9" ht="16.5" customHeight="1" x14ac:dyDescent="0.15">
      <c r="A41" s="279"/>
      <c r="B41" s="876" t="s">
        <v>510</v>
      </c>
      <c r="C41" s="847"/>
      <c r="D41" s="247">
        <v>4820</v>
      </c>
      <c r="E41" s="247">
        <v>5301</v>
      </c>
      <c r="F41" s="344">
        <f t="shared" si="0"/>
        <v>-481</v>
      </c>
      <c r="G41" s="249">
        <f t="shared" si="3"/>
        <v>-9.07</v>
      </c>
      <c r="H41" s="956" t="s">
        <v>678</v>
      </c>
      <c r="I41" s="957"/>
    </row>
    <row r="42" spans="1:9" ht="16.5" customHeight="1" x14ac:dyDescent="0.15">
      <c r="A42" s="279"/>
      <c r="B42" s="958" t="s">
        <v>511</v>
      </c>
      <c r="C42" s="959"/>
      <c r="D42" s="253">
        <v>0</v>
      </c>
      <c r="E42" s="253">
        <v>9224</v>
      </c>
      <c r="F42" s="356">
        <f t="shared" si="0"/>
        <v>-9224</v>
      </c>
      <c r="G42" s="417" t="s">
        <v>637</v>
      </c>
      <c r="H42" s="960" t="s">
        <v>715</v>
      </c>
      <c r="I42" s="961"/>
    </row>
    <row r="43" spans="1:9" ht="16.5" customHeight="1" x14ac:dyDescent="0.15">
      <c r="A43" s="307" t="s">
        <v>173</v>
      </c>
      <c r="B43" s="308"/>
      <c r="C43" s="308"/>
      <c r="D43" s="269">
        <v>91</v>
      </c>
      <c r="E43" s="269">
        <v>90</v>
      </c>
      <c r="F43" s="332">
        <f t="shared" si="0"/>
        <v>1</v>
      </c>
      <c r="G43" s="271">
        <f t="shared" si="3"/>
        <v>1.1100000000000001</v>
      </c>
      <c r="H43" s="357" t="s">
        <v>405</v>
      </c>
      <c r="I43" s="358"/>
    </row>
    <row r="44" spans="1:9" ht="16.5" customHeight="1" x14ac:dyDescent="0.15">
      <c r="A44" s="320" t="s">
        <v>174</v>
      </c>
      <c r="B44" s="359"/>
      <c r="C44" s="360"/>
      <c r="D44" s="361">
        <f>SUM(D45:D48)</f>
        <v>25003</v>
      </c>
      <c r="E44" s="361">
        <f>SUM(E45:E48)</f>
        <v>25003</v>
      </c>
      <c r="F44" s="362">
        <f t="shared" si="0"/>
        <v>0</v>
      </c>
      <c r="G44" s="363">
        <f t="shared" si="3"/>
        <v>0</v>
      </c>
      <c r="H44" s="364"/>
      <c r="I44" s="365"/>
    </row>
    <row r="45" spans="1:9" ht="16.5" customHeight="1" x14ac:dyDescent="0.15">
      <c r="A45" s="245"/>
      <c r="B45" s="366" t="s">
        <v>271</v>
      </c>
      <c r="C45" s="367"/>
      <c r="D45" s="368">
        <v>25000</v>
      </c>
      <c r="E45" s="368">
        <v>25000</v>
      </c>
      <c r="F45" s="369">
        <f t="shared" si="0"/>
        <v>0</v>
      </c>
      <c r="G45" s="370">
        <f t="shared" si="3"/>
        <v>0</v>
      </c>
      <c r="H45" s="371" t="s">
        <v>406</v>
      </c>
      <c r="I45" s="372"/>
    </row>
    <row r="46" spans="1:9" ht="16.5" customHeight="1" x14ac:dyDescent="0.15">
      <c r="A46" s="245"/>
      <c r="B46" s="342" t="s">
        <v>407</v>
      </c>
      <c r="C46" s="373"/>
      <c r="D46" s="328">
        <v>1</v>
      </c>
      <c r="E46" s="328">
        <v>1</v>
      </c>
      <c r="F46" s="344">
        <f t="shared" si="0"/>
        <v>0</v>
      </c>
      <c r="G46" s="249">
        <f t="shared" si="3"/>
        <v>0</v>
      </c>
      <c r="H46" s="962" t="s">
        <v>408</v>
      </c>
      <c r="I46" s="963"/>
    </row>
    <row r="47" spans="1:9" ht="16.5" customHeight="1" x14ac:dyDescent="0.15">
      <c r="A47" s="245"/>
      <c r="B47" s="342" t="s">
        <v>409</v>
      </c>
      <c r="C47" s="373"/>
      <c r="D47" s="328">
        <v>1</v>
      </c>
      <c r="E47" s="328">
        <v>1</v>
      </c>
      <c r="F47" s="344">
        <f t="shared" si="0"/>
        <v>0</v>
      </c>
      <c r="G47" s="249">
        <f t="shared" si="3"/>
        <v>0</v>
      </c>
      <c r="H47" s="964"/>
      <c r="I47" s="965"/>
    </row>
    <row r="48" spans="1:9" ht="16.5" customHeight="1" x14ac:dyDescent="0.15">
      <c r="A48" s="245"/>
      <c r="B48" s="342" t="s">
        <v>410</v>
      </c>
      <c r="C48" s="373"/>
      <c r="D48" s="328">
        <v>1</v>
      </c>
      <c r="E48" s="328">
        <v>1</v>
      </c>
      <c r="F48" s="344">
        <f t="shared" si="0"/>
        <v>0</v>
      </c>
      <c r="G48" s="249">
        <f t="shared" si="3"/>
        <v>0</v>
      </c>
      <c r="H48" s="966"/>
      <c r="I48" s="967"/>
    </row>
    <row r="49" spans="1:9" ht="16.5" customHeight="1" thickBot="1" x14ac:dyDescent="0.2">
      <c r="A49" s="374" t="s">
        <v>175</v>
      </c>
      <c r="B49" s="375"/>
      <c r="C49" s="375"/>
      <c r="D49" s="376">
        <v>1380</v>
      </c>
      <c r="E49" s="376">
        <v>1380</v>
      </c>
      <c r="F49" s="377">
        <f t="shared" si="0"/>
        <v>0</v>
      </c>
      <c r="G49" s="378">
        <f t="shared" si="3"/>
        <v>0</v>
      </c>
      <c r="H49" s="379"/>
      <c r="I49" s="380"/>
    </row>
    <row r="50" spans="1:9" ht="16.5" customHeight="1" thickTop="1" x14ac:dyDescent="0.15">
      <c r="A50" s="852" t="s">
        <v>272</v>
      </c>
      <c r="B50" s="828" t="s">
        <v>273</v>
      </c>
      <c r="C50" s="830"/>
      <c r="D50" s="381">
        <f>SUM(D6,D16,D24,D27,D30,D34,D39,D43:D44,D49)+D21</f>
        <v>21387734</v>
      </c>
      <c r="E50" s="382">
        <f>SUM(E6,E16,E24,E27,E30,E34,E39,E43:E44,E49)+E21</f>
        <v>19856771</v>
      </c>
      <c r="F50" s="383">
        <f>D50-E50</f>
        <v>1530963</v>
      </c>
      <c r="G50" s="286">
        <f>ROUND(F50/E50*100,2)</f>
        <v>7.71</v>
      </c>
      <c r="H50" s="384"/>
      <c r="I50" s="385"/>
    </row>
    <row r="51" spans="1:9" ht="16.5" customHeight="1" x14ac:dyDescent="0.15">
      <c r="A51" s="968"/>
      <c r="B51" s="922" t="s">
        <v>274</v>
      </c>
      <c r="C51" s="924"/>
      <c r="D51" s="386">
        <f>SUM(D22)-D21</f>
        <v>829483</v>
      </c>
      <c r="E51" s="269">
        <f>SUM(E22)-E21</f>
        <v>969655</v>
      </c>
      <c r="F51" s="332">
        <f>D51-E51</f>
        <v>-140172</v>
      </c>
      <c r="G51" s="271">
        <f>ROUND(F51/E51*100,2)</f>
        <v>-14.46</v>
      </c>
      <c r="H51" s="387" t="s">
        <v>638</v>
      </c>
      <c r="I51" s="358"/>
    </row>
    <row r="52" spans="1:9" ht="16.5" customHeight="1" x14ac:dyDescent="0.15">
      <c r="A52" s="968"/>
      <c r="B52" s="922" t="s">
        <v>275</v>
      </c>
      <c r="C52" s="924"/>
      <c r="D52" s="386">
        <f>SUM(D33)</f>
        <v>1444783</v>
      </c>
      <c r="E52" s="269">
        <f>SUM(E33)</f>
        <v>1328444</v>
      </c>
      <c r="F52" s="332">
        <f>D52-E52</f>
        <v>116339</v>
      </c>
      <c r="G52" s="271">
        <f>ROUND(F52/E52*100,2)</f>
        <v>8.76</v>
      </c>
      <c r="H52" s="387"/>
      <c r="I52" s="358"/>
    </row>
    <row r="53" spans="1:9" ht="16.5" customHeight="1" x14ac:dyDescent="0.15">
      <c r="A53" s="969"/>
      <c r="B53" s="922" t="s">
        <v>255</v>
      </c>
      <c r="C53" s="924"/>
      <c r="D53" s="388">
        <f>SUM(D50:D52)</f>
        <v>23662000</v>
      </c>
      <c r="E53" s="269">
        <f>SUM(E50:E52)</f>
        <v>22154870</v>
      </c>
      <c r="F53" s="332">
        <f>D53-E53</f>
        <v>1507130</v>
      </c>
      <c r="G53" s="271">
        <f>ROUND(F53/E53*100,2)</f>
        <v>6.8</v>
      </c>
      <c r="H53" s="275"/>
      <c r="I53" s="276"/>
    </row>
    <row r="54" spans="1:9" ht="16.5" customHeight="1" x14ac:dyDescent="0.15">
      <c r="B54" s="793"/>
      <c r="C54" s="793"/>
      <c r="D54" s="58"/>
      <c r="E54" s="58"/>
      <c r="F54" s="58"/>
    </row>
  </sheetData>
  <mergeCells count="39">
    <mergeCell ref="B54:C54"/>
    <mergeCell ref="H46:I48"/>
    <mergeCell ref="A50:A53"/>
    <mergeCell ref="B50:C50"/>
    <mergeCell ref="B51:C51"/>
    <mergeCell ref="B52:C52"/>
    <mergeCell ref="B53:C53"/>
    <mergeCell ref="B40:C40"/>
    <mergeCell ref="H40:I40"/>
    <mergeCell ref="B41:C41"/>
    <mergeCell ref="H41:I41"/>
    <mergeCell ref="B42:C42"/>
    <mergeCell ref="H42:I42"/>
    <mergeCell ref="H25:I25"/>
    <mergeCell ref="H26:I26"/>
    <mergeCell ref="H28:I28"/>
    <mergeCell ref="H29:I29"/>
    <mergeCell ref="H31:I31"/>
    <mergeCell ref="B35:C35"/>
    <mergeCell ref="H35:I38"/>
    <mergeCell ref="B36:C36"/>
    <mergeCell ref="B37:C37"/>
    <mergeCell ref="B38:C38"/>
    <mergeCell ref="A7:A23"/>
    <mergeCell ref="B7:B12"/>
    <mergeCell ref="H11:I11"/>
    <mergeCell ref="B16:C16"/>
    <mergeCell ref="B17:B21"/>
    <mergeCell ref="H21:I21"/>
    <mergeCell ref="B22:C22"/>
    <mergeCell ref="B23:C23"/>
    <mergeCell ref="A4:A6"/>
    <mergeCell ref="H4:I6"/>
    <mergeCell ref="B6:C6"/>
    <mergeCell ref="A2:C3"/>
    <mergeCell ref="D2:D3"/>
    <mergeCell ref="E2:E3"/>
    <mergeCell ref="F2:G2"/>
    <mergeCell ref="H2:I3"/>
  </mergeCells>
  <phoneticPr fontId="2"/>
  <dataValidations count="1">
    <dataValidation imeMode="off" allowBlank="1" showInputMessage="1" showErrorMessage="1" sqref="D53:G53 F4:G52 D4:E37 D39:E49"/>
  </dataValidations>
  <pageMargins left="0.70866141732283461" right="0.70866141732283461" top="0.74803149606299213" bottom="0.74803149606299213" header="0.31496062992125984" footer="0.31496062992125984"/>
  <pageSetup paperSize="9" scale="83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view="pageBreakPreview" topLeftCell="A22" zoomScale="60" zoomScaleNormal="100" workbookViewId="0">
      <selection activeCell="E82" sqref="E82"/>
    </sheetView>
  </sheetViews>
  <sheetFormatPr defaultRowHeight="15" customHeight="1" x14ac:dyDescent="0.15"/>
  <cols>
    <col min="1" max="3" width="3.125" style="40" customWidth="1"/>
    <col min="4" max="4" width="18.625" style="40" customWidth="1"/>
    <col min="5" max="6" width="11.625" style="40" customWidth="1"/>
    <col min="7" max="7" width="13.625" style="40" customWidth="1"/>
    <col min="8" max="8" width="10.625" style="40" customWidth="1"/>
    <col min="9" max="9" width="11.625" style="40" customWidth="1"/>
    <col min="10" max="10" width="15.625" style="41" customWidth="1"/>
    <col min="11" max="16384" width="9" style="40"/>
  </cols>
  <sheetData>
    <row r="1" spans="1:11" ht="25.5" customHeight="1" x14ac:dyDescent="0.15">
      <c r="A1" s="236"/>
      <c r="B1" s="236"/>
      <c r="C1" s="236"/>
      <c r="D1" s="236"/>
      <c r="E1" s="236"/>
      <c r="F1" s="236"/>
      <c r="G1" s="236"/>
      <c r="H1" s="236"/>
      <c r="I1" s="236"/>
      <c r="J1" s="237"/>
      <c r="K1" s="182"/>
    </row>
    <row r="2" spans="1:11" ht="24" customHeight="1" x14ac:dyDescent="0.15">
      <c r="A2" s="553" t="s">
        <v>716</v>
      </c>
      <c r="B2" s="553"/>
      <c r="C2" s="553"/>
      <c r="D2" s="553"/>
      <c r="E2" s="553"/>
      <c r="F2" s="553"/>
      <c r="G2" s="553"/>
      <c r="H2" s="553"/>
      <c r="I2" s="553"/>
      <c r="J2" s="553"/>
      <c r="K2" s="181"/>
    </row>
    <row r="3" spans="1:11" ht="24" customHeight="1" x14ac:dyDescent="0.15">
      <c r="A3" s="389"/>
      <c r="B3" s="389"/>
      <c r="C3" s="389"/>
      <c r="D3" s="389"/>
      <c r="E3" s="389"/>
      <c r="F3" s="389"/>
      <c r="G3" s="389"/>
      <c r="H3" s="389"/>
      <c r="I3" s="389"/>
      <c r="J3" s="389"/>
    </row>
    <row r="4" spans="1:11" ht="15" customHeight="1" x14ac:dyDescent="0.15">
      <c r="A4" s="236" t="s">
        <v>362</v>
      </c>
      <c r="B4" s="236"/>
      <c r="C4" s="236"/>
      <c r="D4" s="236"/>
      <c r="E4" s="236"/>
      <c r="F4" s="236"/>
      <c r="G4" s="236"/>
      <c r="H4" s="236"/>
      <c r="I4" s="236"/>
      <c r="J4" s="238" t="s">
        <v>363</v>
      </c>
    </row>
    <row r="5" spans="1:11" ht="15" customHeight="1" x14ac:dyDescent="0.15">
      <c r="A5" s="825" t="s">
        <v>0</v>
      </c>
      <c r="B5" s="826"/>
      <c r="C5" s="826"/>
      <c r="D5" s="827"/>
      <c r="E5" s="831" t="s">
        <v>364</v>
      </c>
      <c r="F5" s="831" t="s">
        <v>365</v>
      </c>
      <c r="G5" s="832" t="s">
        <v>15</v>
      </c>
      <c r="H5" s="832"/>
      <c r="I5" s="825" t="s">
        <v>19</v>
      </c>
      <c r="J5" s="827"/>
    </row>
    <row r="6" spans="1:11" ht="24.75" x14ac:dyDescent="0.15">
      <c r="A6" s="828"/>
      <c r="B6" s="829"/>
      <c r="C6" s="829"/>
      <c r="D6" s="830"/>
      <c r="E6" s="831"/>
      <c r="F6" s="831"/>
      <c r="G6" s="412" t="s">
        <v>366</v>
      </c>
      <c r="H6" s="412" t="s">
        <v>690</v>
      </c>
      <c r="I6" s="828"/>
      <c r="J6" s="830"/>
    </row>
    <row r="7" spans="1:11" ht="18" customHeight="1" x14ac:dyDescent="0.15">
      <c r="A7" s="833" t="s">
        <v>438</v>
      </c>
      <c r="B7" s="833" t="s">
        <v>134</v>
      </c>
      <c r="C7" s="834" t="s">
        <v>135</v>
      </c>
      <c r="D7" s="835"/>
      <c r="E7" s="240">
        <f>SUM(E8:E10)</f>
        <v>4223964</v>
      </c>
      <c r="F7" s="240">
        <f>SUM(F8:F10)</f>
        <v>4325125</v>
      </c>
      <c r="G7" s="241">
        <f t="shared" ref="G7:G27" si="0">E7-F7</f>
        <v>-101161</v>
      </c>
      <c r="H7" s="242">
        <f t="shared" ref="H7:H45" si="1">ROUND(G7/F7*100,2)</f>
        <v>-2.34</v>
      </c>
      <c r="I7" s="391"/>
      <c r="J7" s="244"/>
    </row>
    <row r="8" spans="1:11" ht="40.5" x14ac:dyDescent="0.15">
      <c r="A8" s="833"/>
      <c r="B8" s="833"/>
      <c r="C8" s="245"/>
      <c r="D8" s="246" t="s">
        <v>136</v>
      </c>
      <c r="E8" s="247">
        <v>2947476</v>
      </c>
      <c r="F8" s="247">
        <v>3014455</v>
      </c>
      <c r="G8" s="248">
        <f t="shared" si="0"/>
        <v>-66979</v>
      </c>
      <c r="H8" s="249">
        <f t="shared" si="1"/>
        <v>-2.2200000000000002</v>
      </c>
      <c r="I8" s="250" t="s">
        <v>242</v>
      </c>
      <c r="J8" s="251" t="s">
        <v>717</v>
      </c>
    </row>
    <row r="9" spans="1:11" ht="40.5" x14ac:dyDescent="0.15">
      <c r="A9" s="833"/>
      <c r="B9" s="833"/>
      <c r="C9" s="245"/>
      <c r="D9" s="252" t="s">
        <v>543</v>
      </c>
      <c r="E9" s="253">
        <v>890495</v>
      </c>
      <c r="F9" s="253">
        <v>910137</v>
      </c>
      <c r="G9" s="254">
        <f t="shared" si="0"/>
        <v>-19642</v>
      </c>
      <c r="H9" s="255">
        <f t="shared" si="1"/>
        <v>-2.16</v>
      </c>
      <c r="I9" s="250" t="s">
        <v>242</v>
      </c>
      <c r="J9" s="256" t="s">
        <v>718</v>
      </c>
    </row>
    <row r="10" spans="1:11" ht="40.5" x14ac:dyDescent="0.15">
      <c r="A10" s="833"/>
      <c r="B10" s="833"/>
      <c r="C10" s="257"/>
      <c r="D10" s="258" t="s">
        <v>137</v>
      </c>
      <c r="E10" s="259">
        <v>385993</v>
      </c>
      <c r="F10" s="259">
        <v>400533</v>
      </c>
      <c r="G10" s="260">
        <f t="shared" si="0"/>
        <v>-14540</v>
      </c>
      <c r="H10" s="261">
        <f t="shared" si="1"/>
        <v>-3.63</v>
      </c>
      <c r="I10" s="262" t="s">
        <v>242</v>
      </c>
      <c r="J10" s="263" t="s">
        <v>719</v>
      </c>
    </row>
    <row r="11" spans="1:11" ht="16.5" customHeight="1" x14ac:dyDescent="0.15">
      <c r="A11" s="833"/>
      <c r="B11" s="833"/>
      <c r="C11" s="834" t="s">
        <v>138</v>
      </c>
      <c r="D11" s="835"/>
      <c r="E11" s="240">
        <f>SUM(E12:E14)</f>
        <v>400455</v>
      </c>
      <c r="F11" s="240">
        <f>SUM(F12:F14)</f>
        <v>402390</v>
      </c>
      <c r="G11" s="264">
        <f t="shared" si="0"/>
        <v>-1935</v>
      </c>
      <c r="H11" s="242">
        <f t="shared" si="1"/>
        <v>-0.48</v>
      </c>
      <c r="I11" s="265"/>
      <c r="J11" s="266"/>
    </row>
    <row r="12" spans="1:11" ht="27" x14ac:dyDescent="0.15">
      <c r="A12" s="833"/>
      <c r="B12" s="833"/>
      <c r="C12" s="245"/>
      <c r="D12" s="246" t="s">
        <v>136</v>
      </c>
      <c r="E12" s="247">
        <v>276946</v>
      </c>
      <c r="F12" s="247">
        <v>281712</v>
      </c>
      <c r="G12" s="248">
        <f t="shared" si="0"/>
        <v>-4766</v>
      </c>
      <c r="H12" s="249">
        <f t="shared" si="1"/>
        <v>-1.69</v>
      </c>
      <c r="I12" s="250" t="s">
        <v>139</v>
      </c>
      <c r="J12" s="251" t="s">
        <v>720</v>
      </c>
    </row>
    <row r="13" spans="1:11" ht="27" customHeight="1" x14ac:dyDescent="0.15">
      <c r="A13" s="833"/>
      <c r="B13" s="833"/>
      <c r="C13" s="245"/>
      <c r="D13" s="267" t="s">
        <v>543</v>
      </c>
      <c r="E13" s="253">
        <v>71923</v>
      </c>
      <c r="F13" s="253">
        <v>73008</v>
      </c>
      <c r="G13" s="254">
        <f t="shared" si="0"/>
        <v>-1085</v>
      </c>
      <c r="H13" s="268">
        <f t="shared" si="1"/>
        <v>-1.49</v>
      </c>
      <c r="I13" s="250" t="s">
        <v>139</v>
      </c>
      <c r="J13" s="256" t="s">
        <v>721</v>
      </c>
    </row>
    <row r="14" spans="1:11" ht="27" x14ac:dyDescent="0.15">
      <c r="A14" s="833"/>
      <c r="B14" s="833"/>
      <c r="C14" s="257"/>
      <c r="D14" s="258" t="s">
        <v>137</v>
      </c>
      <c r="E14" s="259">
        <v>51586</v>
      </c>
      <c r="F14" s="259">
        <v>47670</v>
      </c>
      <c r="G14" s="260">
        <f t="shared" si="0"/>
        <v>3916</v>
      </c>
      <c r="H14" s="261">
        <f t="shared" si="1"/>
        <v>8.2100000000000009</v>
      </c>
      <c r="I14" s="262" t="s">
        <v>139</v>
      </c>
      <c r="J14" s="263" t="s">
        <v>722</v>
      </c>
    </row>
    <row r="15" spans="1:11" ht="16.5" customHeight="1" x14ac:dyDescent="0.15">
      <c r="A15" s="833"/>
      <c r="B15" s="833"/>
      <c r="C15" s="836" t="s">
        <v>140</v>
      </c>
      <c r="D15" s="836"/>
      <c r="E15" s="269">
        <f>E7+E11</f>
        <v>4624419</v>
      </c>
      <c r="F15" s="269">
        <f>F7+F11</f>
        <v>4727515</v>
      </c>
      <c r="G15" s="270">
        <f t="shared" si="0"/>
        <v>-103096</v>
      </c>
      <c r="H15" s="271">
        <f t="shared" si="1"/>
        <v>-2.1800000000000002</v>
      </c>
      <c r="I15" s="415"/>
      <c r="J15" s="273"/>
    </row>
    <row r="16" spans="1:11" ht="16.5" customHeight="1" x14ac:dyDescent="0.15">
      <c r="A16" s="833"/>
      <c r="B16" s="833" t="s">
        <v>141</v>
      </c>
      <c r="C16" s="834" t="s">
        <v>135</v>
      </c>
      <c r="D16" s="835"/>
      <c r="E16" s="274">
        <f>SUM(E17:E19)</f>
        <v>368002</v>
      </c>
      <c r="F16" s="274">
        <f>SUM(F17:F19)</f>
        <v>375312</v>
      </c>
      <c r="G16" s="264">
        <f t="shared" si="0"/>
        <v>-7310</v>
      </c>
      <c r="H16" s="242">
        <f t="shared" si="1"/>
        <v>-1.95</v>
      </c>
      <c r="I16" s="265"/>
      <c r="J16" s="266"/>
    </row>
    <row r="17" spans="1:10" ht="40.5" x14ac:dyDescent="0.15">
      <c r="A17" s="833"/>
      <c r="B17" s="833"/>
      <c r="C17" s="245"/>
      <c r="D17" s="246" t="s">
        <v>136</v>
      </c>
      <c r="E17" s="247">
        <v>228120</v>
      </c>
      <c r="F17" s="247">
        <v>233274</v>
      </c>
      <c r="G17" s="248">
        <f t="shared" si="0"/>
        <v>-5154</v>
      </c>
      <c r="H17" s="249">
        <f t="shared" si="1"/>
        <v>-2.21</v>
      </c>
      <c r="I17" s="250" t="s">
        <v>242</v>
      </c>
      <c r="J17" s="251" t="s">
        <v>723</v>
      </c>
    </row>
    <row r="18" spans="1:10" ht="40.5" x14ac:dyDescent="0.15">
      <c r="A18" s="833"/>
      <c r="B18" s="833"/>
      <c r="C18" s="245"/>
      <c r="D18" s="267" t="s">
        <v>543</v>
      </c>
      <c r="E18" s="253">
        <v>68921</v>
      </c>
      <c r="F18" s="253">
        <v>70432</v>
      </c>
      <c r="G18" s="254">
        <f t="shared" si="0"/>
        <v>-1511</v>
      </c>
      <c r="H18" s="268">
        <f t="shared" si="1"/>
        <v>-2.15</v>
      </c>
      <c r="I18" s="250" t="s">
        <v>242</v>
      </c>
      <c r="J18" s="256" t="s">
        <v>724</v>
      </c>
    </row>
    <row r="19" spans="1:10" ht="40.5" x14ac:dyDescent="0.15">
      <c r="A19" s="833"/>
      <c r="B19" s="833"/>
      <c r="C19" s="257"/>
      <c r="D19" s="258" t="s">
        <v>137</v>
      </c>
      <c r="E19" s="259">
        <v>70961</v>
      </c>
      <c r="F19" s="259">
        <v>71606</v>
      </c>
      <c r="G19" s="260">
        <f t="shared" si="0"/>
        <v>-645</v>
      </c>
      <c r="H19" s="261">
        <f t="shared" si="1"/>
        <v>-0.9</v>
      </c>
      <c r="I19" s="262" t="s">
        <v>242</v>
      </c>
      <c r="J19" s="263" t="s">
        <v>725</v>
      </c>
    </row>
    <row r="20" spans="1:10" ht="16.5" customHeight="1" x14ac:dyDescent="0.15">
      <c r="A20" s="833"/>
      <c r="B20" s="833"/>
      <c r="C20" s="834" t="s">
        <v>138</v>
      </c>
      <c r="D20" s="835"/>
      <c r="E20" s="240">
        <f>SUM(E21:E23)</f>
        <v>12551</v>
      </c>
      <c r="F20" s="240">
        <f>SUM(F21:F23)</f>
        <v>10044</v>
      </c>
      <c r="G20" s="264">
        <f t="shared" si="0"/>
        <v>2507</v>
      </c>
      <c r="H20" s="242">
        <f t="shared" si="1"/>
        <v>24.96</v>
      </c>
      <c r="I20" s="265"/>
      <c r="J20" s="266"/>
    </row>
    <row r="21" spans="1:10" ht="27" x14ac:dyDescent="0.15">
      <c r="A21" s="833"/>
      <c r="B21" s="833"/>
      <c r="C21" s="245"/>
      <c r="D21" s="246" t="s">
        <v>136</v>
      </c>
      <c r="E21" s="247">
        <v>6564</v>
      </c>
      <c r="F21" s="247">
        <v>5651</v>
      </c>
      <c r="G21" s="248">
        <f t="shared" si="0"/>
        <v>913</v>
      </c>
      <c r="H21" s="249">
        <f t="shared" si="1"/>
        <v>16.16</v>
      </c>
      <c r="I21" s="250" t="s">
        <v>139</v>
      </c>
      <c r="J21" s="251" t="s">
        <v>726</v>
      </c>
    </row>
    <row r="22" spans="1:10" ht="27" x14ac:dyDescent="0.15">
      <c r="A22" s="833"/>
      <c r="B22" s="833"/>
      <c r="C22" s="245"/>
      <c r="D22" s="267" t="s">
        <v>543</v>
      </c>
      <c r="E22" s="253">
        <v>3301</v>
      </c>
      <c r="F22" s="253">
        <v>2329</v>
      </c>
      <c r="G22" s="254">
        <f t="shared" si="0"/>
        <v>972</v>
      </c>
      <c r="H22" s="268">
        <f t="shared" si="1"/>
        <v>41.73</v>
      </c>
      <c r="I22" s="250" t="s">
        <v>139</v>
      </c>
      <c r="J22" s="251" t="s">
        <v>727</v>
      </c>
    </row>
    <row r="23" spans="1:10" ht="27" x14ac:dyDescent="0.15">
      <c r="A23" s="833"/>
      <c r="B23" s="833"/>
      <c r="C23" s="257"/>
      <c r="D23" s="258" t="s">
        <v>137</v>
      </c>
      <c r="E23" s="259">
        <v>2686</v>
      </c>
      <c r="F23" s="259">
        <v>2064</v>
      </c>
      <c r="G23" s="260">
        <f t="shared" si="0"/>
        <v>622</v>
      </c>
      <c r="H23" s="261">
        <f t="shared" si="1"/>
        <v>30.14</v>
      </c>
      <c r="I23" s="262" t="s">
        <v>139</v>
      </c>
      <c r="J23" s="263" t="s">
        <v>728</v>
      </c>
    </row>
    <row r="24" spans="1:10" ht="16.5" customHeight="1" x14ac:dyDescent="0.15">
      <c r="A24" s="833"/>
      <c r="B24" s="833"/>
      <c r="C24" s="836" t="s">
        <v>140</v>
      </c>
      <c r="D24" s="836"/>
      <c r="E24" s="269">
        <f>E16+E20</f>
        <v>380553</v>
      </c>
      <c r="F24" s="269">
        <f>F16+F20</f>
        <v>385356</v>
      </c>
      <c r="G24" s="270">
        <f t="shared" si="0"/>
        <v>-4803</v>
      </c>
      <c r="H24" s="271">
        <f t="shared" si="1"/>
        <v>-1.25</v>
      </c>
      <c r="I24" s="416"/>
      <c r="J24" s="276"/>
    </row>
    <row r="25" spans="1:10" ht="16.5" customHeight="1" x14ac:dyDescent="0.15">
      <c r="A25" s="833"/>
      <c r="B25" s="837" t="s">
        <v>243</v>
      </c>
      <c r="C25" s="838"/>
      <c r="D25" s="839"/>
      <c r="E25" s="269">
        <f>E15+E24</f>
        <v>5004972</v>
      </c>
      <c r="F25" s="269">
        <f>F15+F24</f>
        <v>5112871</v>
      </c>
      <c r="G25" s="270">
        <f t="shared" si="0"/>
        <v>-107899</v>
      </c>
      <c r="H25" s="271">
        <f t="shared" si="1"/>
        <v>-2.11</v>
      </c>
      <c r="I25" s="416"/>
      <c r="J25" s="276"/>
    </row>
    <row r="26" spans="1:10" ht="16.5" customHeight="1" x14ac:dyDescent="0.15">
      <c r="A26" s="850" t="s">
        <v>142</v>
      </c>
      <c r="B26" s="850"/>
      <c r="C26" s="850"/>
      <c r="D26" s="850"/>
      <c r="E26" s="269">
        <v>1</v>
      </c>
      <c r="F26" s="269">
        <v>1</v>
      </c>
      <c r="G26" s="270">
        <f t="shared" si="0"/>
        <v>0</v>
      </c>
      <c r="H26" s="271">
        <f t="shared" si="1"/>
        <v>0</v>
      </c>
      <c r="I26" s="416"/>
      <c r="J26" s="276"/>
    </row>
    <row r="27" spans="1:10" ht="16.5" customHeight="1" x14ac:dyDescent="0.15">
      <c r="A27" s="850" t="s">
        <v>143</v>
      </c>
      <c r="B27" s="850"/>
      <c r="C27" s="850"/>
      <c r="D27" s="850"/>
      <c r="E27" s="269">
        <v>1</v>
      </c>
      <c r="F27" s="269">
        <v>1</v>
      </c>
      <c r="G27" s="270">
        <f t="shared" si="0"/>
        <v>0</v>
      </c>
      <c r="H27" s="271">
        <f t="shared" si="1"/>
        <v>0</v>
      </c>
      <c r="I27" s="277" t="s">
        <v>367</v>
      </c>
      <c r="J27" s="276"/>
    </row>
    <row r="28" spans="1:10" ht="16.5" customHeight="1" x14ac:dyDescent="0.15">
      <c r="A28" s="851" t="s">
        <v>144</v>
      </c>
      <c r="B28" s="854" t="s">
        <v>244</v>
      </c>
      <c r="C28" s="854"/>
      <c r="D28" s="854"/>
      <c r="E28" s="274">
        <f>SUM(E29:E32)</f>
        <v>4607106</v>
      </c>
      <c r="F28" s="274">
        <f>SUM(F29:F32)</f>
        <v>4668042</v>
      </c>
      <c r="G28" s="264">
        <f>SUM(G29:G32)</f>
        <v>-60936</v>
      </c>
      <c r="H28" s="242">
        <f t="shared" si="1"/>
        <v>-1.31</v>
      </c>
      <c r="I28" s="391"/>
      <c r="J28" s="244"/>
    </row>
    <row r="29" spans="1:10" ht="27.75" customHeight="1" x14ac:dyDescent="0.15">
      <c r="A29" s="852"/>
      <c r="B29" s="245"/>
      <c r="C29" s="855" t="s">
        <v>245</v>
      </c>
      <c r="D29" s="856"/>
      <c r="E29" s="247">
        <v>3105015</v>
      </c>
      <c r="F29" s="247">
        <v>3177853</v>
      </c>
      <c r="G29" s="248">
        <f t="shared" ref="G29:G51" si="2">E29-F29</f>
        <v>-72838</v>
      </c>
      <c r="H29" s="249">
        <f t="shared" si="1"/>
        <v>-2.29</v>
      </c>
      <c r="I29" s="840" t="s">
        <v>686</v>
      </c>
      <c r="J29" s="841"/>
    </row>
    <row r="30" spans="1:10" ht="27.75" customHeight="1" x14ac:dyDescent="0.15">
      <c r="A30" s="852"/>
      <c r="B30" s="245"/>
      <c r="C30" s="842" t="s">
        <v>146</v>
      </c>
      <c r="D30" s="843"/>
      <c r="E30" s="247">
        <v>0</v>
      </c>
      <c r="F30" s="247">
        <v>0</v>
      </c>
      <c r="G30" s="248">
        <f t="shared" si="2"/>
        <v>0</v>
      </c>
      <c r="H30" s="249" t="e">
        <f t="shared" si="1"/>
        <v>#DIV/0!</v>
      </c>
      <c r="I30" s="844" t="s">
        <v>686</v>
      </c>
      <c r="J30" s="845"/>
    </row>
    <row r="31" spans="1:10" ht="27.75" customHeight="1" x14ac:dyDescent="0.15">
      <c r="A31" s="852"/>
      <c r="B31" s="245"/>
      <c r="C31" s="846" t="s">
        <v>521</v>
      </c>
      <c r="D31" s="847"/>
      <c r="E31" s="253">
        <v>1029219</v>
      </c>
      <c r="F31" s="253">
        <v>1035192</v>
      </c>
      <c r="G31" s="254">
        <f t="shared" si="2"/>
        <v>-5973</v>
      </c>
      <c r="H31" s="249">
        <f t="shared" si="1"/>
        <v>-0.57999999999999996</v>
      </c>
      <c r="I31" s="848" t="s">
        <v>686</v>
      </c>
      <c r="J31" s="849"/>
    </row>
    <row r="32" spans="1:10" ht="27.75" customHeight="1" x14ac:dyDescent="0.15">
      <c r="A32" s="852"/>
      <c r="B32" s="245"/>
      <c r="C32" s="857" t="s">
        <v>368</v>
      </c>
      <c r="D32" s="858"/>
      <c r="E32" s="253">
        <v>472872</v>
      </c>
      <c r="F32" s="253">
        <v>454997</v>
      </c>
      <c r="G32" s="254">
        <f t="shared" si="2"/>
        <v>17875</v>
      </c>
      <c r="H32" s="261">
        <f t="shared" si="1"/>
        <v>3.93</v>
      </c>
      <c r="I32" s="861" t="s">
        <v>686</v>
      </c>
      <c r="J32" s="862"/>
    </row>
    <row r="33" spans="1:12" ht="27.75" customHeight="1" x14ac:dyDescent="0.15">
      <c r="A33" s="852"/>
      <c r="B33" s="863" t="s">
        <v>369</v>
      </c>
      <c r="C33" s="864"/>
      <c r="D33" s="865"/>
      <c r="E33" s="278">
        <v>125535</v>
      </c>
      <c r="F33" s="278">
        <v>115527</v>
      </c>
      <c r="G33" s="270">
        <f t="shared" si="2"/>
        <v>10008</v>
      </c>
      <c r="H33" s="271">
        <f t="shared" si="1"/>
        <v>8.66</v>
      </c>
      <c r="I33" s="866" t="s">
        <v>370</v>
      </c>
      <c r="J33" s="867"/>
    </row>
    <row r="34" spans="1:12" ht="27.75" customHeight="1" x14ac:dyDescent="0.15">
      <c r="A34" s="852"/>
      <c r="B34" s="863" t="s">
        <v>522</v>
      </c>
      <c r="C34" s="868"/>
      <c r="D34" s="869"/>
      <c r="E34" s="240">
        <v>50737</v>
      </c>
      <c r="F34" s="240">
        <v>49491</v>
      </c>
      <c r="G34" s="264">
        <f t="shared" si="2"/>
        <v>1246</v>
      </c>
      <c r="H34" s="242">
        <f t="shared" si="1"/>
        <v>2.52</v>
      </c>
      <c r="I34" s="870" t="s">
        <v>536</v>
      </c>
      <c r="J34" s="871"/>
      <c r="L34" s="140"/>
    </row>
    <row r="35" spans="1:12" ht="16.5" customHeight="1" x14ac:dyDescent="0.15">
      <c r="A35" s="852"/>
      <c r="B35" s="834" t="s">
        <v>246</v>
      </c>
      <c r="C35" s="859"/>
      <c r="D35" s="835"/>
      <c r="E35" s="240">
        <f>SUM(E36:E39)</f>
        <v>153800</v>
      </c>
      <c r="F35" s="240">
        <f>SUM(F36:F39)</f>
        <v>112200</v>
      </c>
      <c r="G35" s="264">
        <f t="shared" si="2"/>
        <v>41600</v>
      </c>
      <c r="H35" s="242">
        <f t="shared" si="1"/>
        <v>37.08</v>
      </c>
      <c r="I35" s="391"/>
      <c r="J35" s="244"/>
    </row>
    <row r="36" spans="1:12" ht="27.75" customHeight="1" x14ac:dyDescent="0.15">
      <c r="A36" s="852"/>
      <c r="B36" s="279"/>
      <c r="C36" s="846" t="s">
        <v>371</v>
      </c>
      <c r="D36" s="860"/>
      <c r="E36" s="247">
        <v>72988</v>
      </c>
      <c r="F36" s="247">
        <v>72239</v>
      </c>
      <c r="G36" s="248">
        <f t="shared" si="2"/>
        <v>749</v>
      </c>
      <c r="H36" s="249">
        <f t="shared" si="1"/>
        <v>1.04</v>
      </c>
      <c r="I36" s="872" t="s">
        <v>372</v>
      </c>
      <c r="J36" s="873"/>
    </row>
    <row r="37" spans="1:12" ht="27.75" customHeight="1" x14ac:dyDescent="0.15">
      <c r="A37" s="852"/>
      <c r="B37" s="279"/>
      <c r="C37" s="874" t="s">
        <v>602</v>
      </c>
      <c r="D37" s="875"/>
      <c r="E37" s="253">
        <v>80811</v>
      </c>
      <c r="F37" s="253">
        <v>39959</v>
      </c>
      <c r="G37" s="254">
        <f t="shared" si="2"/>
        <v>40852</v>
      </c>
      <c r="H37" s="249">
        <f t="shared" si="1"/>
        <v>102.23</v>
      </c>
      <c r="I37" s="280"/>
      <c r="J37" s="281"/>
    </row>
    <row r="38" spans="1:12" ht="16.5" customHeight="1" x14ac:dyDescent="0.15">
      <c r="A38" s="852"/>
      <c r="B38" s="279"/>
      <c r="C38" s="876" t="s">
        <v>247</v>
      </c>
      <c r="D38" s="847"/>
      <c r="E38" s="247">
        <v>1</v>
      </c>
      <c r="F38" s="247">
        <v>1</v>
      </c>
      <c r="G38" s="248">
        <f t="shared" si="2"/>
        <v>0</v>
      </c>
      <c r="H38" s="249">
        <f t="shared" si="1"/>
        <v>0</v>
      </c>
      <c r="I38" s="872"/>
      <c r="J38" s="873"/>
    </row>
    <row r="39" spans="1:12" ht="16.5" customHeight="1" x14ac:dyDescent="0.15">
      <c r="A39" s="852"/>
      <c r="B39" s="279"/>
      <c r="C39" s="282" t="s">
        <v>604</v>
      </c>
      <c r="D39" s="283"/>
      <c r="E39" s="284">
        <v>0</v>
      </c>
      <c r="F39" s="284">
        <v>1</v>
      </c>
      <c r="G39" s="285">
        <f t="shared" si="2"/>
        <v>-1</v>
      </c>
      <c r="H39" s="286">
        <f t="shared" si="1"/>
        <v>-100</v>
      </c>
      <c r="I39" s="287" t="s">
        <v>698</v>
      </c>
      <c r="J39" s="288"/>
    </row>
    <row r="40" spans="1:12" ht="16.5" customHeight="1" x14ac:dyDescent="0.15">
      <c r="A40" s="853"/>
      <c r="B40" s="837" t="s">
        <v>140</v>
      </c>
      <c r="C40" s="838"/>
      <c r="D40" s="839"/>
      <c r="E40" s="278">
        <f>E28+E33+E34+E35</f>
        <v>4937178</v>
      </c>
      <c r="F40" s="278">
        <f>F28+F33+F34+F35</f>
        <v>4945260</v>
      </c>
      <c r="G40" s="270">
        <f t="shared" si="2"/>
        <v>-8082</v>
      </c>
      <c r="H40" s="271">
        <f t="shared" si="1"/>
        <v>-0.16</v>
      </c>
      <c r="I40" s="416"/>
      <c r="J40" s="276"/>
    </row>
    <row r="41" spans="1:12" ht="16.5" customHeight="1" x14ac:dyDescent="0.15">
      <c r="A41" s="403" t="s">
        <v>373</v>
      </c>
      <c r="B41" s="404"/>
      <c r="C41" s="404"/>
      <c r="D41" s="405"/>
      <c r="E41" s="240">
        <f>SUM(E42:E43)</f>
        <v>1093129</v>
      </c>
      <c r="F41" s="240">
        <f>SUM(F42:F43)</f>
        <v>952581</v>
      </c>
      <c r="G41" s="264">
        <f t="shared" si="2"/>
        <v>140548</v>
      </c>
      <c r="H41" s="242">
        <f t="shared" si="1"/>
        <v>14.75</v>
      </c>
      <c r="I41" s="392"/>
      <c r="J41" s="393"/>
    </row>
    <row r="42" spans="1:12" ht="16.5" customHeight="1" x14ac:dyDescent="0.15">
      <c r="A42" s="245"/>
      <c r="B42" s="842" t="s">
        <v>374</v>
      </c>
      <c r="C42" s="843"/>
      <c r="D42" s="843"/>
      <c r="E42" s="247">
        <v>1093129</v>
      </c>
      <c r="F42" s="247">
        <v>952581</v>
      </c>
      <c r="G42" s="248">
        <f t="shared" si="2"/>
        <v>140548</v>
      </c>
      <c r="H42" s="249">
        <f t="shared" si="1"/>
        <v>14.75</v>
      </c>
      <c r="I42" s="844" t="s">
        <v>375</v>
      </c>
      <c r="J42" s="845"/>
    </row>
    <row r="43" spans="1:12" ht="16.5" customHeight="1" x14ac:dyDescent="0.15">
      <c r="A43" s="257"/>
      <c r="B43" s="882" t="s">
        <v>137</v>
      </c>
      <c r="C43" s="883"/>
      <c r="D43" s="883"/>
      <c r="E43" s="259"/>
      <c r="F43" s="259"/>
      <c r="G43" s="260">
        <f t="shared" si="2"/>
        <v>0</v>
      </c>
      <c r="H43" s="294" t="s">
        <v>642</v>
      </c>
      <c r="I43" s="880"/>
      <c r="J43" s="881"/>
    </row>
    <row r="44" spans="1:12" ht="27" customHeight="1" x14ac:dyDescent="0.15">
      <c r="A44" s="834" t="s">
        <v>523</v>
      </c>
      <c r="B44" s="859"/>
      <c r="C44" s="859"/>
      <c r="D44" s="835"/>
      <c r="E44" s="295">
        <f>SUM(E45:E46)</f>
        <v>5226100</v>
      </c>
      <c r="F44" s="295">
        <f>SUM(F45:F46)</f>
        <v>5011316</v>
      </c>
      <c r="G44" s="296">
        <f t="shared" si="2"/>
        <v>214784</v>
      </c>
      <c r="H44" s="297">
        <f t="shared" si="1"/>
        <v>4.29</v>
      </c>
      <c r="I44" s="884" t="s">
        <v>537</v>
      </c>
      <c r="J44" s="885"/>
    </row>
    <row r="45" spans="1:12" ht="27" customHeight="1" x14ac:dyDescent="0.15">
      <c r="A45" s="886"/>
      <c r="B45" s="876" t="s">
        <v>632</v>
      </c>
      <c r="C45" s="888"/>
      <c r="D45" s="847"/>
      <c r="E45" s="247">
        <v>5226099</v>
      </c>
      <c r="F45" s="247">
        <v>5011315</v>
      </c>
      <c r="G45" s="254">
        <f>E45-F45</f>
        <v>214784</v>
      </c>
      <c r="H45" s="249">
        <f t="shared" si="1"/>
        <v>4.29</v>
      </c>
      <c r="I45" s="410"/>
      <c r="J45" s="411"/>
    </row>
    <row r="46" spans="1:12" ht="27" customHeight="1" x14ac:dyDescent="0.15">
      <c r="A46" s="887"/>
      <c r="B46" s="889" t="s">
        <v>633</v>
      </c>
      <c r="C46" s="890"/>
      <c r="D46" s="891"/>
      <c r="E46" s="259">
        <v>1</v>
      </c>
      <c r="F46" s="259">
        <v>1</v>
      </c>
      <c r="G46" s="260">
        <f>E46-F46</f>
        <v>0</v>
      </c>
      <c r="H46" s="294" t="s">
        <v>642</v>
      </c>
      <c r="I46" s="413"/>
      <c r="J46" s="414"/>
    </row>
    <row r="47" spans="1:12" ht="16.5" customHeight="1" x14ac:dyDescent="0.15">
      <c r="A47" s="403" t="s">
        <v>376</v>
      </c>
      <c r="B47" s="404"/>
      <c r="C47" s="404"/>
      <c r="D47" s="405"/>
      <c r="E47" s="240">
        <f>SUM(E48:E51)</f>
        <v>1330712</v>
      </c>
      <c r="F47" s="240">
        <f>SUM(F48:F51)</f>
        <v>1316881</v>
      </c>
      <c r="G47" s="264">
        <f t="shared" si="2"/>
        <v>13831</v>
      </c>
      <c r="H47" s="242">
        <f>ROUNDDOWN(G47/F47*100,2)</f>
        <v>1.05</v>
      </c>
      <c r="I47" s="392"/>
      <c r="J47" s="393"/>
    </row>
    <row r="48" spans="1:12" ht="27" customHeight="1" x14ac:dyDescent="0.15">
      <c r="A48" s="245"/>
      <c r="B48" s="846" t="s">
        <v>369</v>
      </c>
      <c r="C48" s="877"/>
      <c r="D48" s="860"/>
      <c r="E48" s="247">
        <v>125535</v>
      </c>
      <c r="F48" s="247">
        <v>115527</v>
      </c>
      <c r="G48" s="248">
        <f t="shared" si="2"/>
        <v>10008</v>
      </c>
      <c r="H48" s="249">
        <f t="shared" ref="H48:H71" si="3">ROUND(G48/F48*100,2)</f>
        <v>8.66</v>
      </c>
      <c r="I48" s="878" t="s">
        <v>370</v>
      </c>
      <c r="J48" s="879"/>
    </row>
    <row r="49" spans="1:10" ht="27" customHeight="1" x14ac:dyDescent="0.15">
      <c r="A49" s="245"/>
      <c r="B49" s="846" t="s">
        <v>522</v>
      </c>
      <c r="C49" s="877"/>
      <c r="D49" s="860"/>
      <c r="E49" s="253">
        <v>50737</v>
      </c>
      <c r="F49" s="253">
        <v>49491</v>
      </c>
      <c r="G49" s="254">
        <f t="shared" si="2"/>
        <v>1246</v>
      </c>
      <c r="H49" s="302">
        <f t="shared" si="3"/>
        <v>2.52</v>
      </c>
      <c r="I49" s="848" t="s">
        <v>536</v>
      </c>
      <c r="J49" s="849"/>
    </row>
    <row r="50" spans="1:10" ht="16.5" customHeight="1" x14ac:dyDescent="0.15">
      <c r="A50" s="245"/>
      <c r="B50" s="892" t="s">
        <v>378</v>
      </c>
      <c r="C50" s="893"/>
      <c r="D50" s="893"/>
      <c r="E50" s="253">
        <v>52269</v>
      </c>
      <c r="F50" s="253">
        <v>49491</v>
      </c>
      <c r="G50" s="254">
        <f t="shared" si="2"/>
        <v>2778</v>
      </c>
      <c r="H50" s="249">
        <f t="shared" si="3"/>
        <v>5.61</v>
      </c>
      <c r="I50" s="947" t="s">
        <v>379</v>
      </c>
      <c r="J50" s="970"/>
    </row>
    <row r="51" spans="1:10" ht="16.5" customHeight="1" x14ac:dyDescent="0.15">
      <c r="A51" s="257"/>
      <c r="B51" s="882" t="s">
        <v>439</v>
      </c>
      <c r="C51" s="883"/>
      <c r="D51" s="883"/>
      <c r="E51" s="259">
        <v>1102171</v>
      </c>
      <c r="F51" s="259">
        <v>1102372</v>
      </c>
      <c r="G51" s="260">
        <f t="shared" si="2"/>
        <v>-201</v>
      </c>
      <c r="H51" s="261">
        <f t="shared" si="3"/>
        <v>-0.02</v>
      </c>
      <c r="I51" s="880" t="s">
        <v>439</v>
      </c>
      <c r="J51" s="881"/>
    </row>
    <row r="52" spans="1:10" ht="23.25" customHeight="1" x14ac:dyDescent="0.15">
      <c r="A52" s="403" t="s">
        <v>496</v>
      </c>
      <c r="B52" s="404"/>
      <c r="C52" s="404"/>
      <c r="D52" s="405"/>
      <c r="E52" s="240">
        <f>SUM(E53:E54)</f>
        <v>2279019</v>
      </c>
      <c r="F52" s="240">
        <f>SUM(F53:F54)</f>
        <v>2364098</v>
      </c>
      <c r="G52" s="264">
        <f>SUM(G53:G54)</f>
        <v>-85079</v>
      </c>
      <c r="H52" s="242">
        <f t="shared" si="3"/>
        <v>-3.6</v>
      </c>
      <c r="I52" s="884" t="s">
        <v>490</v>
      </c>
      <c r="J52" s="885"/>
    </row>
    <row r="53" spans="1:10" ht="16.5" customHeight="1" x14ac:dyDescent="0.15">
      <c r="A53" s="279"/>
      <c r="B53" s="898" t="s">
        <v>68</v>
      </c>
      <c r="C53" s="899"/>
      <c r="D53" s="900"/>
      <c r="E53" s="247">
        <v>406506</v>
      </c>
      <c r="F53" s="247">
        <v>447950</v>
      </c>
      <c r="G53" s="248">
        <f t="shared" ref="G53:G85" si="4">E53-F53</f>
        <v>-41444</v>
      </c>
      <c r="H53" s="249">
        <f t="shared" si="3"/>
        <v>-9.25</v>
      </c>
      <c r="I53" s="894"/>
      <c r="J53" s="895"/>
    </row>
    <row r="54" spans="1:10" ht="16.5" customHeight="1" x14ac:dyDescent="0.15">
      <c r="A54" s="303"/>
      <c r="B54" s="304" t="s">
        <v>489</v>
      </c>
      <c r="C54" s="305"/>
      <c r="D54" s="408"/>
      <c r="E54" s="284">
        <v>1872513</v>
      </c>
      <c r="F54" s="284">
        <v>1916148</v>
      </c>
      <c r="G54" s="248">
        <f t="shared" si="4"/>
        <v>-43635</v>
      </c>
      <c r="H54" s="249">
        <f t="shared" si="3"/>
        <v>-2.2799999999999998</v>
      </c>
      <c r="I54" s="896"/>
      <c r="J54" s="897"/>
    </row>
    <row r="55" spans="1:10" ht="16.5" customHeight="1" x14ac:dyDescent="0.15">
      <c r="A55" s="307" t="s">
        <v>149</v>
      </c>
      <c r="B55" s="308"/>
      <c r="C55" s="308"/>
      <c r="D55" s="309"/>
      <c r="E55" s="278">
        <v>4</v>
      </c>
      <c r="F55" s="278">
        <v>4</v>
      </c>
      <c r="G55" s="270">
        <f t="shared" si="4"/>
        <v>0</v>
      </c>
      <c r="H55" s="271">
        <f t="shared" si="3"/>
        <v>0</v>
      </c>
      <c r="I55" s="901" t="s">
        <v>641</v>
      </c>
      <c r="J55" s="902"/>
    </row>
    <row r="56" spans="1:10" ht="16.5" customHeight="1" x14ac:dyDescent="0.15">
      <c r="A56" s="851" t="s">
        <v>150</v>
      </c>
      <c r="B56" s="409" t="s">
        <v>702</v>
      </c>
      <c r="C56" s="409"/>
      <c r="D56" s="409"/>
      <c r="E56" s="240">
        <f>SUM(E57:E59)</f>
        <v>407000</v>
      </c>
      <c r="F56" s="240">
        <f>SUM(F57:F59)</f>
        <v>363674</v>
      </c>
      <c r="G56" s="264">
        <f t="shared" si="4"/>
        <v>43326</v>
      </c>
      <c r="H56" s="242">
        <f t="shared" si="3"/>
        <v>11.91</v>
      </c>
      <c r="I56" s="903" t="s">
        <v>383</v>
      </c>
      <c r="J56" s="904"/>
    </row>
    <row r="57" spans="1:10" ht="16.5" customHeight="1" x14ac:dyDescent="0.15">
      <c r="A57" s="852"/>
      <c r="B57" s="909"/>
      <c r="C57" s="401" t="s">
        <v>136</v>
      </c>
      <c r="D57" s="402"/>
      <c r="E57" s="418">
        <v>285730</v>
      </c>
      <c r="F57" s="247">
        <v>253674</v>
      </c>
      <c r="G57" s="248">
        <f t="shared" si="4"/>
        <v>32056</v>
      </c>
      <c r="H57" s="249">
        <f t="shared" si="3"/>
        <v>12.64</v>
      </c>
      <c r="I57" s="905"/>
      <c r="J57" s="906"/>
    </row>
    <row r="58" spans="1:10" ht="16.5" customHeight="1" x14ac:dyDescent="0.15">
      <c r="A58" s="852"/>
      <c r="B58" s="909"/>
      <c r="C58" s="876" t="s">
        <v>543</v>
      </c>
      <c r="D58" s="847"/>
      <c r="E58" s="419">
        <v>85270</v>
      </c>
      <c r="F58" s="253">
        <v>75704</v>
      </c>
      <c r="G58" s="254">
        <f t="shared" si="4"/>
        <v>9566</v>
      </c>
      <c r="H58" s="268">
        <f t="shared" si="3"/>
        <v>12.64</v>
      </c>
      <c r="I58" s="905"/>
      <c r="J58" s="906"/>
    </row>
    <row r="59" spans="1:10" ht="16.5" customHeight="1" x14ac:dyDescent="0.15">
      <c r="A59" s="852"/>
      <c r="B59" s="910"/>
      <c r="C59" s="398" t="s">
        <v>137</v>
      </c>
      <c r="D59" s="399"/>
      <c r="E59" s="259">
        <v>36000</v>
      </c>
      <c r="F59" s="259">
        <v>34296</v>
      </c>
      <c r="G59" s="260">
        <f t="shared" si="4"/>
        <v>1704</v>
      </c>
      <c r="H59" s="261">
        <f t="shared" si="3"/>
        <v>4.97</v>
      </c>
      <c r="I59" s="905"/>
      <c r="J59" s="906"/>
    </row>
    <row r="60" spans="1:10" ht="16.5" customHeight="1" x14ac:dyDescent="0.15">
      <c r="A60" s="852"/>
      <c r="B60" s="409" t="s">
        <v>703</v>
      </c>
      <c r="C60" s="409"/>
      <c r="D60" s="409"/>
      <c r="E60" s="240">
        <f>SUM(E61:E63)</f>
        <v>122840</v>
      </c>
      <c r="F60" s="240">
        <f>SUM(F61:F63)</f>
        <v>106833</v>
      </c>
      <c r="G60" s="264">
        <f t="shared" si="4"/>
        <v>16007</v>
      </c>
      <c r="H60" s="242">
        <f t="shared" si="3"/>
        <v>14.98</v>
      </c>
      <c r="I60" s="905"/>
      <c r="J60" s="906"/>
    </row>
    <row r="61" spans="1:10" ht="16.5" customHeight="1" x14ac:dyDescent="0.15">
      <c r="A61" s="852"/>
      <c r="B61" s="909"/>
      <c r="C61" s="401" t="s">
        <v>136</v>
      </c>
      <c r="D61" s="402"/>
      <c r="E61" s="418">
        <v>85737</v>
      </c>
      <c r="F61" s="247">
        <v>73405</v>
      </c>
      <c r="G61" s="248">
        <f t="shared" si="4"/>
        <v>12332</v>
      </c>
      <c r="H61" s="249">
        <f t="shared" si="3"/>
        <v>16.8</v>
      </c>
      <c r="I61" s="905"/>
      <c r="J61" s="906"/>
    </row>
    <row r="62" spans="1:10" ht="16.5" customHeight="1" x14ac:dyDescent="0.15">
      <c r="A62" s="852"/>
      <c r="B62" s="909"/>
      <c r="C62" s="876" t="s">
        <v>543</v>
      </c>
      <c r="D62" s="847"/>
      <c r="E62" s="419">
        <v>26737</v>
      </c>
      <c r="F62" s="253">
        <v>23429</v>
      </c>
      <c r="G62" s="254">
        <f>E62-F62</f>
        <v>3308</v>
      </c>
      <c r="H62" s="268">
        <f>ROUND(G62/F62*100,2)</f>
        <v>14.12</v>
      </c>
      <c r="I62" s="905"/>
      <c r="J62" s="906"/>
    </row>
    <row r="63" spans="1:10" ht="16.5" customHeight="1" x14ac:dyDescent="0.15">
      <c r="A63" s="852"/>
      <c r="B63" s="910"/>
      <c r="C63" s="398" t="s">
        <v>137</v>
      </c>
      <c r="D63" s="399"/>
      <c r="E63" s="259">
        <v>10366</v>
      </c>
      <c r="F63" s="259">
        <v>9999</v>
      </c>
      <c r="G63" s="260">
        <f t="shared" si="4"/>
        <v>367</v>
      </c>
      <c r="H63" s="261">
        <f t="shared" si="3"/>
        <v>3.67</v>
      </c>
      <c r="I63" s="907"/>
      <c r="J63" s="908"/>
    </row>
    <row r="64" spans="1:10" ht="27" customHeight="1" x14ac:dyDescent="0.15">
      <c r="A64" s="852"/>
      <c r="B64" s="390" t="s">
        <v>152</v>
      </c>
      <c r="C64" s="390"/>
      <c r="D64" s="390"/>
      <c r="E64" s="278">
        <v>299604</v>
      </c>
      <c r="F64" s="278">
        <v>327214</v>
      </c>
      <c r="G64" s="270">
        <f t="shared" si="4"/>
        <v>-27610</v>
      </c>
      <c r="H64" s="271">
        <f t="shared" si="3"/>
        <v>-8.44</v>
      </c>
      <c r="I64" s="870" t="s">
        <v>384</v>
      </c>
      <c r="J64" s="871"/>
    </row>
    <row r="65" spans="1:10" ht="27" customHeight="1" x14ac:dyDescent="0.15">
      <c r="A65" s="852"/>
      <c r="B65" s="390" t="s">
        <v>153</v>
      </c>
      <c r="C65" s="390"/>
      <c r="D65" s="390"/>
      <c r="E65" s="278">
        <v>85680</v>
      </c>
      <c r="F65" s="278">
        <v>93518</v>
      </c>
      <c r="G65" s="270">
        <f t="shared" si="4"/>
        <v>-7838</v>
      </c>
      <c r="H65" s="271">
        <f t="shared" si="3"/>
        <v>-8.3800000000000008</v>
      </c>
      <c r="I65" s="866" t="s">
        <v>385</v>
      </c>
      <c r="J65" s="867"/>
    </row>
    <row r="66" spans="1:10" ht="27.75" customHeight="1" x14ac:dyDescent="0.15">
      <c r="A66" s="852"/>
      <c r="B66" s="390" t="s">
        <v>386</v>
      </c>
      <c r="C66" s="390"/>
      <c r="D66" s="390"/>
      <c r="E66" s="278">
        <v>76092</v>
      </c>
      <c r="F66" s="278">
        <v>74973</v>
      </c>
      <c r="G66" s="270">
        <f t="shared" si="4"/>
        <v>1119</v>
      </c>
      <c r="H66" s="271">
        <f t="shared" si="3"/>
        <v>1.49</v>
      </c>
      <c r="I66" s="866" t="s">
        <v>387</v>
      </c>
      <c r="J66" s="911"/>
    </row>
    <row r="67" spans="1:10" ht="15.75" customHeight="1" x14ac:dyDescent="0.15">
      <c r="A67" s="852"/>
      <c r="B67" s="409" t="s">
        <v>155</v>
      </c>
      <c r="C67" s="409"/>
      <c r="D67" s="409"/>
      <c r="E67" s="420">
        <v>3182386</v>
      </c>
      <c r="F67" s="240">
        <v>2945741</v>
      </c>
      <c r="G67" s="264">
        <f t="shared" si="4"/>
        <v>236645</v>
      </c>
      <c r="H67" s="242">
        <f t="shared" si="3"/>
        <v>8.0299999999999994</v>
      </c>
      <c r="I67" s="912"/>
      <c r="J67" s="913"/>
    </row>
    <row r="68" spans="1:10" ht="16.5" hidden="1" customHeight="1" x14ac:dyDescent="0.15">
      <c r="A68" s="852"/>
      <c r="B68" s="245"/>
      <c r="C68" s="401" t="s">
        <v>136</v>
      </c>
      <c r="D68" s="402"/>
      <c r="E68" s="247">
        <v>2158879</v>
      </c>
      <c r="F68" s="247">
        <v>2158879</v>
      </c>
      <c r="G68" s="248">
        <f t="shared" si="4"/>
        <v>0</v>
      </c>
      <c r="H68" s="249">
        <f t="shared" si="3"/>
        <v>0</v>
      </c>
      <c r="I68" s="914"/>
      <c r="J68" s="915"/>
    </row>
    <row r="69" spans="1:10" ht="16.5" hidden="1" customHeight="1" x14ac:dyDescent="0.15">
      <c r="A69" s="852"/>
      <c r="B69" s="257"/>
      <c r="C69" s="398" t="s">
        <v>137</v>
      </c>
      <c r="D69" s="399"/>
      <c r="E69" s="259">
        <v>18015</v>
      </c>
      <c r="F69" s="259">
        <v>18015</v>
      </c>
      <c r="G69" s="260">
        <f t="shared" si="4"/>
        <v>0</v>
      </c>
      <c r="H69" s="261">
        <f t="shared" si="3"/>
        <v>0</v>
      </c>
      <c r="I69" s="916"/>
      <c r="J69" s="917"/>
    </row>
    <row r="70" spans="1:10" ht="16.5" customHeight="1" x14ac:dyDescent="0.15">
      <c r="A70" s="853"/>
      <c r="B70" s="837" t="s">
        <v>140</v>
      </c>
      <c r="C70" s="838"/>
      <c r="D70" s="839"/>
      <c r="E70" s="269">
        <f>E56+E60+E64+E65+E66+E67</f>
        <v>4173602</v>
      </c>
      <c r="F70" s="269">
        <f>F56+F60+F64+F65+F66+F67</f>
        <v>3911953</v>
      </c>
      <c r="G70" s="270">
        <f t="shared" si="4"/>
        <v>261649</v>
      </c>
      <c r="H70" s="271">
        <f t="shared" si="3"/>
        <v>6.69</v>
      </c>
      <c r="I70" s="416"/>
      <c r="J70" s="276"/>
    </row>
    <row r="71" spans="1:10" ht="16.5" customHeight="1" x14ac:dyDescent="0.15">
      <c r="A71" s="918" t="s">
        <v>156</v>
      </c>
      <c r="B71" s="850" t="s">
        <v>157</v>
      </c>
      <c r="C71" s="850"/>
      <c r="D71" s="850"/>
      <c r="E71" s="269">
        <v>1</v>
      </c>
      <c r="F71" s="269">
        <v>1</v>
      </c>
      <c r="G71" s="270">
        <f t="shared" si="4"/>
        <v>0</v>
      </c>
      <c r="H71" s="271">
        <f t="shared" si="3"/>
        <v>0</v>
      </c>
      <c r="I71" s="912" t="s">
        <v>388</v>
      </c>
      <c r="J71" s="913"/>
    </row>
    <row r="72" spans="1:10" ht="16.5" customHeight="1" x14ac:dyDescent="0.15">
      <c r="A72" s="919"/>
      <c r="B72" s="850" t="s">
        <v>158</v>
      </c>
      <c r="C72" s="850"/>
      <c r="D72" s="850"/>
      <c r="E72" s="269">
        <v>0</v>
      </c>
      <c r="F72" s="269">
        <v>0</v>
      </c>
      <c r="G72" s="270">
        <f t="shared" si="4"/>
        <v>0</v>
      </c>
      <c r="H72" s="319" t="s">
        <v>642</v>
      </c>
      <c r="I72" s="914"/>
      <c r="J72" s="915"/>
    </row>
    <row r="73" spans="1:10" ht="16.5" customHeight="1" x14ac:dyDescent="0.15">
      <c r="A73" s="920"/>
      <c r="B73" s="836" t="s">
        <v>140</v>
      </c>
      <c r="C73" s="836"/>
      <c r="D73" s="836"/>
      <c r="E73" s="269">
        <f>SUM(E71:E72)</f>
        <v>1</v>
      </c>
      <c r="F73" s="269">
        <f>SUM(F71:F72)</f>
        <v>1</v>
      </c>
      <c r="G73" s="270">
        <f t="shared" si="4"/>
        <v>0</v>
      </c>
      <c r="H73" s="271">
        <f t="shared" ref="H73:H84" si="5">ROUND(G73/F73*100,2)</f>
        <v>0</v>
      </c>
      <c r="I73" s="916"/>
      <c r="J73" s="917"/>
    </row>
    <row r="74" spans="1:10" ht="16.5" customHeight="1" x14ac:dyDescent="0.15">
      <c r="A74" s="851" t="s">
        <v>159</v>
      </c>
      <c r="B74" s="850" t="s">
        <v>160</v>
      </c>
      <c r="C74" s="850"/>
      <c r="D74" s="850"/>
      <c r="E74" s="269">
        <v>30000</v>
      </c>
      <c r="F74" s="269">
        <v>30000</v>
      </c>
      <c r="G74" s="270">
        <f t="shared" si="4"/>
        <v>0</v>
      </c>
      <c r="H74" s="271">
        <f t="shared" si="5"/>
        <v>0</v>
      </c>
      <c r="I74" s="416" t="s">
        <v>389</v>
      </c>
      <c r="J74" s="276"/>
    </row>
    <row r="75" spans="1:10" ht="16.5" customHeight="1" x14ac:dyDescent="0.15">
      <c r="A75" s="852"/>
      <c r="B75" s="850" t="s">
        <v>161</v>
      </c>
      <c r="C75" s="850"/>
      <c r="D75" s="850"/>
      <c r="E75" s="269">
        <v>50</v>
      </c>
      <c r="F75" s="269">
        <v>32</v>
      </c>
      <c r="G75" s="270">
        <f t="shared" si="4"/>
        <v>18</v>
      </c>
      <c r="H75" s="271">
        <f t="shared" si="5"/>
        <v>56.25</v>
      </c>
      <c r="I75" s="416" t="s">
        <v>390</v>
      </c>
      <c r="J75" s="276"/>
    </row>
    <row r="76" spans="1:10" ht="16.5" customHeight="1" x14ac:dyDescent="0.15">
      <c r="A76" s="852"/>
      <c r="B76" s="320" t="s">
        <v>162</v>
      </c>
      <c r="C76" s="321"/>
      <c r="D76" s="322"/>
      <c r="E76" s="274">
        <f>SUM(E77:E80)</f>
        <v>17001</v>
      </c>
      <c r="F76" s="274">
        <f>SUM(F77:F80)</f>
        <v>17001</v>
      </c>
      <c r="G76" s="264">
        <f t="shared" si="4"/>
        <v>0</v>
      </c>
      <c r="H76" s="242">
        <f t="shared" si="5"/>
        <v>0</v>
      </c>
      <c r="I76" s="323"/>
      <c r="J76" s="324"/>
    </row>
    <row r="77" spans="1:10" ht="16.5" customHeight="1" x14ac:dyDescent="0.15">
      <c r="A77" s="852"/>
      <c r="B77" s="325"/>
      <c r="C77" s="394" t="s">
        <v>248</v>
      </c>
      <c r="D77" s="395"/>
      <c r="E77" s="328">
        <v>1</v>
      </c>
      <c r="F77" s="328">
        <v>1</v>
      </c>
      <c r="G77" s="248">
        <f t="shared" si="4"/>
        <v>0</v>
      </c>
      <c r="H77" s="249">
        <f t="shared" si="5"/>
        <v>0</v>
      </c>
      <c r="I77" s="844"/>
      <c r="J77" s="845"/>
    </row>
    <row r="78" spans="1:10" ht="16.5" customHeight="1" x14ac:dyDescent="0.15">
      <c r="A78" s="852"/>
      <c r="B78" s="325"/>
      <c r="C78" s="394" t="s">
        <v>249</v>
      </c>
      <c r="D78" s="395"/>
      <c r="E78" s="328">
        <v>1000</v>
      </c>
      <c r="F78" s="328">
        <v>1000</v>
      </c>
      <c r="G78" s="248">
        <f t="shared" si="4"/>
        <v>0</v>
      </c>
      <c r="H78" s="249">
        <f t="shared" si="5"/>
        <v>0</v>
      </c>
      <c r="I78" s="844" t="s">
        <v>391</v>
      </c>
      <c r="J78" s="845"/>
    </row>
    <row r="79" spans="1:10" ht="16.5" customHeight="1" x14ac:dyDescent="0.15">
      <c r="A79" s="852"/>
      <c r="B79" s="325"/>
      <c r="C79" s="394" t="s">
        <v>250</v>
      </c>
      <c r="D79" s="395"/>
      <c r="E79" s="328">
        <v>10000</v>
      </c>
      <c r="F79" s="328">
        <v>10000</v>
      </c>
      <c r="G79" s="248">
        <f t="shared" si="4"/>
        <v>0</v>
      </c>
      <c r="H79" s="249">
        <f t="shared" si="5"/>
        <v>0</v>
      </c>
      <c r="I79" s="844" t="s">
        <v>392</v>
      </c>
      <c r="J79" s="845"/>
    </row>
    <row r="80" spans="1:10" ht="16.5" customHeight="1" x14ac:dyDescent="0.15">
      <c r="A80" s="852"/>
      <c r="B80" s="236"/>
      <c r="C80" s="407" t="s">
        <v>162</v>
      </c>
      <c r="D80" s="408"/>
      <c r="E80" s="330">
        <v>6000</v>
      </c>
      <c r="F80" s="330">
        <v>6000</v>
      </c>
      <c r="G80" s="260">
        <f t="shared" si="4"/>
        <v>0</v>
      </c>
      <c r="H80" s="294" t="s">
        <v>642</v>
      </c>
      <c r="I80" s="880" t="s">
        <v>634</v>
      </c>
      <c r="J80" s="881"/>
    </row>
    <row r="81" spans="1:10" ht="16.5" customHeight="1" x14ac:dyDescent="0.15">
      <c r="A81" s="853"/>
      <c r="B81" s="836" t="s">
        <v>140</v>
      </c>
      <c r="C81" s="836"/>
      <c r="D81" s="836"/>
      <c r="E81" s="269">
        <f>E74+E75+E76</f>
        <v>47051</v>
      </c>
      <c r="F81" s="269">
        <f>F74+F75+F76</f>
        <v>47033</v>
      </c>
      <c r="G81" s="270">
        <f t="shared" si="4"/>
        <v>18</v>
      </c>
      <c r="H81" s="271">
        <f t="shared" si="5"/>
        <v>0.04</v>
      </c>
      <c r="I81" s="416"/>
      <c r="J81" s="276"/>
    </row>
    <row r="82" spans="1:10" ht="16.5" customHeight="1" x14ac:dyDescent="0.15">
      <c r="A82" s="851" t="s">
        <v>251</v>
      </c>
      <c r="B82" s="832" t="s">
        <v>252</v>
      </c>
      <c r="C82" s="832"/>
      <c r="D82" s="832"/>
      <c r="E82" s="278">
        <v>21709138</v>
      </c>
      <c r="F82" s="278">
        <v>21387734</v>
      </c>
      <c r="G82" s="270">
        <f t="shared" si="4"/>
        <v>321404</v>
      </c>
      <c r="H82" s="331">
        <f t="shared" si="5"/>
        <v>1.5</v>
      </c>
      <c r="I82" s="415"/>
      <c r="J82" s="273"/>
    </row>
    <row r="83" spans="1:10" ht="16.5" customHeight="1" x14ac:dyDescent="0.15">
      <c r="A83" s="852"/>
      <c r="B83" s="832" t="s">
        <v>253</v>
      </c>
      <c r="C83" s="832"/>
      <c r="D83" s="832"/>
      <c r="E83" s="278">
        <v>922869</v>
      </c>
      <c r="F83" s="278">
        <v>829483</v>
      </c>
      <c r="G83" s="270">
        <f t="shared" si="4"/>
        <v>93386</v>
      </c>
      <c r="H83" s="331">
        <f t="shared" si="5"/>
        <v>11.26</v>
      </c>
      <c r="I83" s="415"/>
      <c r="J83" s="273"/>
    </row>
    <row r="84" spans="1:10" ht="16.5" customHeight="1" x14ac:dyDescent="0.15">
      <c r="A84" s="852"/>
      <c r="B84" s="832" t="s">
        <v>254</v>
      </c>
      <c r="C84" s="832"/>
      <c r="D84" s="832"/>
      <c r="E84" s="278">
        <v>1459763</v>
      </c>
      <c r="F84" s="278">
        <v>1444783</v>
      </c>
      <c r="G84" s="270">
        <f t="shared" si="4"/>
        <v>14980</v>
      </c>
      <c r="H84" s="331">
        <f t="shared" si="5"/>
        <v>1.04</v>
      </c>
      <c r="I84" s="415"/>
      <c r="J84" s="273"/>
    </row>
    <row r="85" spans="1:10" ht="16.5" customHeight="1" x14ac:dyDescent="0.15">
      <c r="A85" s="921"/>
      <c r="B85" s="922" t="s">
        <v>255</v>
      </c>
      <c r="C85" s="923"/>
      <c r="D85" s="924"/>
      <c r="E85" s="269">
        <f>SUM(E82:E84)</f>
        <v>24091770</v>
      </c>
      <c r="F85" s="269">
        <f>SUM(F82:F84)</f>
        <v>23662000</v>
      </c>
      <c r="G85" s="332">
        <f t="shared" si="4"/>
        <v>429770</v>
      </c>
      <c r="H85" s="271">
        <f>ROUNDDOWN(G85/F85*100,2)</f>
        <v>1.81</v>
      </c>
      <c r="I85" s="416"/>
      <c r="J85" s="276"/>
    </row>
    <row r="87" spans="1:10" ht="15" customHeight="1" x14ac:dyDescent="0.15">
      <c r="E87" s="58"/>
    </row>
  </sheetData>
  <mergeCells count="87">
    <mergeCell ref="A82:A85"/>
    <mergeCell ref="B82:D82"/>
    <mergeCell ref="B83:D83"/>
    <mergeCell ref="B84:D84"/>
    <mergeCell ref="B85:D85"/>
    <mergeCell ref="A74:A81"/>
    <mergeCell ref="B74:D74"/>
    <mergeCell ref="B75:D75"/>
    <mergeCell ref="I77:J77"/>
    <mergeCell ref="I78:J78"/>
    <mergeCell ref="I79:J79"/>
    <mergeCell ref="I80:J80"/>
    <mergeCell ref="B81:D81"/>
    <mergeCell ref="A71:A73"/>
    <mergeCell ref="B71:D71"/>
    <mergeCell ref="I71:J73"/>
    <mergeCell ref="B72:D72"/>
    <mergeCell ref="B73:D73"/>
    <mergeCell ref="I52:J54"/>
    <mergeCell ref="B53:D53"/>
    <mergeCell ref="I55:J55"/>
    <mergeCell ref="A56:A70"/>
    <mergeCell ref="I56:J63"/>
    <mergeCell ref="B57:B59"/>
    <mergeCell ref="C58:D58"/>
    <mergeCell ref="B61:B63"/>
    <mergeCell ref="C62:D62"/>
    <mergeCell ref="I64:J64"/>
    <mergeCell ref="I65:J65"/>
    <mergeCell ref="I66:J66"/>
    <mergeCell ref="I67:J69"/>
    <mergeCell ref="B70:D70"/>
    <mergeCell ref="I48:J48"/>
    <mergeCell ref="B50:D50"/>
    <mergeCell ref="I50:J50"/>
    <mergeCell ref="B51:D51"/>
    <mergeCell ref="I51:J51"/>
    <mergeCell ref="I36:J36"/>
    <mergeCell ref="C37:D37"/>
    <mergeCell ref="C38:D38"/>
    <mergeCell ref="I38:J38"/>
    <mergeCell ref="B49:D49"/>
    <mergeCell ref="I49:J49"/>
    <mergeCell ref="B40:D40"/>
    <mergeCell ref="B42:D42"/>
    <mergeCell ref="I42:J43"/>
    <mergeCell ref="B43:D43"/>
    <mergeCell ref="A44:D44"/>
    <mergeCell ref="I44:J44"/>
    <mergeCell ref="A45:A46"/>
    <mergeCell ref="B45:D45"/>
    <mergeCell ref="B46:D46"/>
    <mergeCell ref="B48:D48"/>
    <mergeCell ref="I32:J32"/>
    <mergeCell ref="B33:D33"/>
    <mergeCell ref="I33:J33"/>
    <mergeCell ref="B34:D34"/>
    <mergeCell ref="I34:J34"/>
    <mergeCell ref="A26:D26"/>
    <mergeCell ref="A27:D27"/>
    <mergeCell ref="A28:A40"/>
    <mergeCell ref="B28:D28"/>
    <mergeCell ref="C29:D29"/>
    <mergeCell ref="C32:D32"/>
    <mergeCell ref="B35:D35"/>
    <mergeCell ref="C36:D36"/>
    <mergeCell ref="I29:J29"/>
    <mergeCell ref="C30:D30"/>
    <mergeCell ref="I30:J30"/>
    <mergeCell ref="C31:D31"/>
    <mergeCell ref="I31:J31"/>
    <mergeCell ref="A7:A25"/>
    <mergeCell ref="B7:B15"/>
    <mergeCell ref="C7:D7"/>
    <mergeCell ref="C11:D11"/>
    <mergeCell ref="C15:D15"/>
    <mergeCell ref="B16:B24"/>
    <mergeCell ref="C16:D16"/>
    <mergeCell ref="C20:D20"/>
    <mergeCell ref="C24:D24"/>
    <mergeCell ref="B25:D25"/>
    <mergeCell ref="A2:J2"/>
    <mergeCell ref="A5:D6"/>
    <mergeCell ref="E5:E6"/>
    <mergeCell ref="F5:F6"/>
    <mergeCell ref="G5:H5"/>
    <mergeCell ref="I5:J6"/>
  </mergeCells>
  <phoneticPr fontId="2"/>
  <dataValidations count="2">
    <dataValidation imeMode="off" allowBlank="1" showInputMessage="1" showErrorMessage="1" sqref="L34 E7:H85"/>
    <dataValidation imeMode="hiragana" allowBlank="1" showInputMessage="1" showErrorMessage="1" sqref="I70:I71 J40 I47:I49 J70 I64:I67 I52 I74:J75 I77:I80 I55 I81:J65535 J7:J28 I4:I41 J35 J4"/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43" max="9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25" zoomScale="60" zoomScaleNormal="100" workbookViewId="0">
      <selection activeCell="M32" sqref="M32"/>
    </sheetView>
  </sheetViews>
  <sheetFormatPr defaultRowHeight="16.5" customHeight="1" x14ac:dyDescent="0.15"/>
  <cols>
    <col min="1" max="1" width="2.25" style="40" customWidth="1"/>
    <col min="2" max="2" width="3.125" style="40" customWidth="1"/>
    <col min="3" max="3" width="17.62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2.25" style="41" customWidth="1"/>
    <col min="10" max="16384" width="9" style="40"/>
  </cols>
  <sheetData>
    <row r="1" spans="1:9" ht="15" customHeight="1" x14ac:dyDescent="0.15">
      <c r="A1" s="236" t="s">
        <v>256</v>
      </c>
      <c r="B1" s="236"/>
      <c r="C1" s="236"/>
      <c r="D1" s="333"/>
      <c r="E1" s="236"/>
      <c r="F1" s="236"/>
      <c r="G1" s="236"/>
      <c r="H1" s="236"/>
      <c r="I1" s="238" t="s">
        <v>363</v>
      </c>
    </row>
    <row r="2" spans="1:9" ht="15" customHeight="1" x14ac:dyDescent="0.15">
      <c r="A2" s="825" t="s">
        <v>0</v>
      </c>
      <c r="B2" s="826"/>
      <c r="C2" s="827"/>
      <c r="D2" s="930" t="s">
        <v>364</v>
      </c>
      <c r="E2" s="932" t="s">
        <v>365</v>
      </c>
      <c r="F2" s="934" t="s">
        <v>473</v>
      </c>
      <c r="G2" s="935"/>
      <c r="H2" s="825" t="s">
        <v>19</v>
      </c>
      <c r="I2" s="936"/>
    </row>
    <row r="3" spans="1:9" ht="21" customHeight="1" x14ac:dyDescent="0.15">
      <c r="A3" s="828"/>
      <c r="B3" s="829"/>
      <c r="C3" s="830"/>
      <c r="D3" s="931"/>
      <c r="E3" s="933"/>
      <c r="F3" s="412" t="s">
        <v>366</v>
      </c>
      <c r="G3" s="412" t="s">
        <v>690</v>
      </c>
      <c r="H3" s="937"/>
      <c r="I3" s="938"/>
    </row>
    <row r="4" spans="1:9" ht="16.5" customHeight="1" x14ac:dyDescent="0.15">
      <c r="A4" s="918" t="s">
        <v>163</v>
      </c>
      <c r="B4" s="307" t="s">
        <v>164</v>
      </c>
      <c r="C4" s="334"/>
      <c r="D4" s="278">
        <v>164491</v>
      </c>
      <c r="E4" s="278">
        <v>197085</v>
      </c>
      <c r="F4" s="332">
        <f t="shared" ref="F4:F49" si="0">D4-E4</f>
        <v>-32594</v>
      </c>
      <c r="G4" s="271">
        <f t="shared" ref="G4:G23" si="1">ROUND(F4/E4*100,2)</f>
        <v>-16.54</v>
      </c>
      <c r="H4" s="884" t="s">
        <v>516</v>
      </c>
      <c r="I4" s="925"/>
    </row>
    <row r="5" spans="1:9" ht="16.5" customHeight="1" x14ac:dyDescent="0.15">
      <c r="A5" s="919"/>
      <c r="B5" s="307" t="s">
        <v>165</v>
      </c>
      <c r="C5" s="308"/>
      <c r="D5" s="278">
        <v>135113</v>
      </c>
      <c r="E5" s="278">
        <v>130129</v>
      </c>
      <c r="F5" s="332">
        <f t="shared" si="0"/>
        <v>4984</v>
      </c>
      <c r="G5" s="271">
        <f t="shared" si="1"/>
        <v>3.83</v>
      </c>
      <c r="H5" s="926"/>
      <c r="I5" s="927"/>
    </row>
    <row r="6" spans="1:9" ht="16.5" customHeight="1" x14ac:dyDescent="0.15">
      <c r="A6" s="920"/>
      <c r="B6" s="837" t="s">
        <v>140</v>
      </c>
      <c r="C6" s="839"/>
      <c r="D6" s="278">
        <f>SUM(D4:D5)</f>
        <v>299604</v>
      </c>
      <c r="E6" s="278">
        <f>SUM(E4:E5)</f>
        <v>327214</v>
      </c>
      <c r="F6" s="332">
        <f t="shared" si="0"/>
        <v>-27610</v>
      </c>
      <c r="G6" s="271">
        <f t="shared" si="1"/>
        <v>-8.44</v>
      </c>
      <c r="H6" s="928"/>
      <c r="I6" s="929"/>
    </row>
    <row r="7" spans="1:9" ht="16.5" customHeight="1" x14ac:dyDescent="0.15">
      <c r="A7" s="851" t="s">
        <v>166</v>
      </c>
      <c r="B7" s="851" t="s">
        <v>257</v>
      </c>
      <c r="C7" s="307" t="s">
        <v>258</v>
      </c>
      <c r="D7" s="278">
        <v>13158965</v>
      </c>
      <c r="E7" s="278">
        <v>12881764</v>
      </c>
      <c r="F7" s="332">
        <f t="shared" si="0"/>
        <v>277201</v>
      </c>
      <c r="G7" s="271">
        <f t="shared" si="1"/>
        <v>2.15</v>
      </c>
      <c r="H7" s="415" t="s">
        <v>308</v>
      </c>
      <c r="I7" s="335">
        <v>13366</v>
      </c>
    </row>
    <row r="8" spans="1:9" ht="16.5" customHeight="1" x14ac:dyDescent="0.15">
      <c r="A8" s="852"/>
      <c r="B8" s="852"/>
      <c r="C8" s="307" t="s">
        <v>259</v>
      </c>
      <c r="D8" s="278">
        <v>202631</v>
      </c>
      <c r="E8" s="278">
        <v>244525</v>
      </c>
      <c r="F8" s="332">
        <f t="shared" si="0"/>
        <v>-41894</v>
      </c>
      <c r="G8" s="271">
        <f t="shared" si="1"/>
        <v>-17.13</v>
      </c>
      <c r="H8" s="415" t="s">
        <v>308</v>
      </c>
      <c r="I8" s="335">
        <v>7131</v>
      </c>
    </row>
    <row r="9" spans="1:9" ht="16.5" customHeight="1" x14ac:dyDescent="0.15">
      <c r="A9" s="852"/>
      <c r="B9" s="852"/>
      <c r="C9" s="307" t="s">
        <v>260</v>
      </c>
      <c r="D9" s="278">
        <v>1543653</v>
      </c>
      <c r="E9" s="278">
        <v>1543887</v>
      </c>
      <c r="F9" s="332">
        <f t="shared" si="0"/>
        <v>-234</v>
      </c>
      <c r="G9" s="271">
        <f t="shared" si="1"/>
        <v>-0.02</v>
      </c>
      <c r="H9" s="415" t="s">
        <v>308</v>
      </c>
      <c r="I9" s="335">
        <v>67505</v>
      </c>
    </row>
    <row r="10" spans="1:9" ht="16.5" customHeight="1" x14ac:dyDescent="0.15">
      <c r="A10" s="852"/>
      <c r="B10" s="852"/>
      <c r="C10" s="307" t="s">
        <v>261</v>
      </c>
      <c r="D10" s="278">
        <v>180</v>
      </c>
      <c r="E10" s="278">
        <v>180</v>
      </c>
      <c r="F10" s="332">
        <f t="shared" si="0"/>
        <v>0</v>
      </c>
      <c r="G10" s="271">
        <f t="shared" si="1"/>
        <v>0</v>
      </c>
      <c r="H10" s="336"/>
      <c r="I10" s="337"/>
    </row>
    <row r="11" spans="1:9" ht="16.5" customHeight="1" x14ac:dyDescent="0.15">
      <c r="A11" s="852"/>
      <c r="B11" s="852"/>
      <c r="C11" s="307" t="s">
        <v>262</v>
      </c>
      <c r="D11" s="278">
        <v>18397</v>
      </c>
      <c r="E11" s="278">
        <v>16148</v>
      </c>
      <c r="F11" s="332">
        <f t="shared" si="0"/>
        <v>2249</v>
      </c>
      <c r="G11" s="271">
        <f t="shared" si="1"/>
        <v>13.93</v>
      </c>
      <c r="H11" s="939" t="s">
        <v>395</v>
      </c>
      <c r="I11" s="940"/>
    </row>
    <row r="12" spans="1:9" ht="16.5" customHeight="1" x14ac:dyDescent="0.15">
      <c r="A12" s="852"/>
      <c r="B12" s="853"/>
      <c r="C12" s="397" t="s">
        <v>140</v>
      </c>
      <c r="D12" s="278">
        <f>SUM(D7:D11)</f>
        <v>14923826</v>
      </c>
      <c r="E12" s="278">
        <f>SUM(E7:E11)</f>
        <v>14686504</v>
      </c>
      <c r="F12" s="332">
        <f t="shared" si="0"/>
        <v>237322</v>
      </c>
      <c r="G12" s="271">
        <f t="shared" si="1"/>
        <v>1.62</v>
      </c>
      <c r="H12" s="415"/>
      <c r="I12" s="273"/>
    </row>
    <row r="13" spans="1:9" ht="27" x14ac:dyDescent="0.15">
      <c r="A13" s="852"/>
      <c r="B13" s="307" t="s">
        <v>167</v>
      </c>
      <c r="C13" s="308"/>
      <c r="D13" s="278">
        <v>54890</v>
      </c>
      <c r="E13" s="278">
        <v>54426</v>
      </c>
      <c r="F13" s="332">
        <f t="shared" si="0"/>
        <v>464</v>
      </c>
      <c r="G13" s="271">
        <f t="shared" si="1"/>
        <v>0.85</v>
      </c>
      <c r="H13" s="336" t="s">
        <v>396</v>
      </c>
      <c r="I13" s="337" t="s">
        <v>729</v>
      </c>
    </row>
    <row r="14" spans="1:9" ht="27" x14ac:dyDescent="0.15">
      <c r="A14" s="852"/>
      <c r="B14" s="308" t="s">
        <v>168</v>
      </c>
      <c r="C14" s="308"/>
      <c r="D14" s="278">
        <v>128585</v>
      </c>
      <c r="E14" s="278">
        <v>140351</v>
      </c>
      <c r="F14" s="332">
        <f t="shared" si="0"/>
        <v>-11766</v>
      </c>
      <c r="G14" s="271">
        <f t="shared" si="1"/>
        <v>-8.3800000000000008</v>
      </c>
      <c r="H14" s="336" t="s">
        <v>397</v>
      </c>
      <c r="I14" s="337" t="s">
        <v>730</v>
      </c>
    </row>
    <row r="15" spans="1:9" ht="27" x14ac:dyDescent="0.15">
      <c r="A15" s="852"/>
      <c r="B15" s="308" t="s">
        <v>170</v>
      </c>
      <c r="C15" s="308"/>
      <c r="D15" s="278">
        <v>13000</v>
      </c>
      <c r="E15" s="278">
        <v>15200</v>
      </c>
      <c r="F15" s="332">
        <f t="shared" si="0"/>
        <v>-2200</v>
      </c>
      <c r="G15" s="271">
        <f t="shared" si="1"/>
        <v>-14.47</v>
      </c>
      <c r="H15" s="336" t="s">
        <v>397</v>
      </c>
      <c r="I15" s="337" t="s">
        <v>731</v>
      </c>
    </row>
    <row r="16" spans="1:9" ht="16.5" customHeight="1" x14ac:dyDescent="0.15">
      <c r="A16" s="852"/>
      <c r="B16" s="922" t="s">
        <v>263</v>
      </c>
      <c r="C16" s="924"/>
      <c r="D16" s="278">
        <f>D12+D13+D14+D15</f>
        <v>15120301</v>
      </c>
      <c r="E16" s="278">
        <f>E12+E13+E14+E15</f>
        <v>14896481</v>
      </c>
      <c r="F16" s="332">
        <f t="shared" si="0"/>
        <v>223820</v>
      </c>
      <c r="G16" s="271">
        <f t="shared" si="1"/>
        <v>1.5</v>
      </c>
      <c r="H16" s="415"/>
      <c r="I16" s="273"/>
    </row>
    <row r="17" spans="1:9" ht="16.5" customHeight="1" x14ac:dyDescent="0.15">
      <c r="A17" s="852"/>
      <c r="B17" s="851" t="s">
        <v>264</v>
      </c>
      <c r="C17" s="307" t="s">
        <v>258</v>
      </c>
      <c r="D17" s="278">
        <v>770288</v>
      </c>
      <c r="E17" s="278">
        <v>685371</v>
      </c>
      <c r="F17" s="332">
        <f t="shared" si="0"/>
        <v>84917</v>
      </c>
      <c r="G17" s="271">
        <f t="shared" si="1"/>
        <v>12.39</v>
      </c>
      <c r="H17" s="415" t="s">
        <v>308</v>
      </c>
      <c r="I17" s="335">
        <v>14064</v>
      </c>
    </row>
    <row r="18" spans="1:9" ht="16.5" customHeight="1" x14ac:dyDescent="0.15">
      <c r="A18" s="852"/>
      <c r="B18" s="852"/>
      <c r="C18" s="307" t="s">
        <v>259</v>
      </c>
      <c r="D18" s="278">
        <v>9171</v>
      </c>
      <c r="E18" s="278">
        <v>11298</v>
      </c>
      <c r="F18" s="332">
        <f t="shared" si="0"/>
        <v>-2127</v>
      </c>
      <c r="G18" s="271">
        <f t="shared" si="1"/>
        <v>-18.829999999999998</v>
      </c>
      <c r="H18" s="415" t="s">
        <v>308</v>
      </c>
      <c r="I18" s="335">
        <v>5894</v>
      </c>
    </row>
    <row r="19" spans="1:9" ht="16.5" customHeight="1" x14ac:dyDescent="0.15">
      <c r="A19" s="852"/>
      <c r="B19" s="852"/>
      <c r="C19" s="307" t="s">
        <v>260</v>
      </c>
      <c r="D19" s="278">
        <v>143230</v>
      </c>
      <c r="E19" s="278">
        <v>132634</v>
      </c>
      <c r="F19" s="332">
        <f t="shared" si="0"/>
        <v>10596</v>
      </c>
      <c r="G19" s="271">
        <f t="shared" si="1"/>
        <v>7.99</v>
      </c>
      <c r="H19" s="415" t="s">
        <v>308</v>
      </c>
      <c r="I19" s="335">
        <v>120107</v>
      </c>
    </row>
    <row r="20" spans="1:9" ht="16.5" customHeight="1" x14ac:dyDescent="0.15">
      <c r="A20" s="852"/>
      <c r="B20" s="852"/>
      <c r="C20" s="307" t="s">
        <v>261</v>
      </c>
      <c r="D20" s="278">
        <v>180</v>
      </c>
      <c r="E20" s="278">
        <v>180</v>
      </c>
      <c r="F20" s="332">
        <f t="shared" si="0"/>
        <v>0</v>
      </c>
      <c r="G20" s="271">
        <f t="shared" si="1"/>
        <v>0</v>
      </c>
      <c r="H20" s="396"/>
      <c r="I20" s="340"/>
    </row>
    <row r="21" spans="1:9" ht="16.5" customHeight="1" x14ac:dyDescent="0.15">
      <c r="A21" s="852"/>
      <c r="B21" s="853"/>
      <c r="C21" s="307" t="s">
        <v>262</v>
      </c>
      <c r="D21" s="278">
        <v>571</v>
      </c>
      <c r="E21" s="278">
        <v>635</v>
      </c>
      <c r="F21" s="332">
        <f t="shared" si="0"/>
        <v>-64</v>
      </c>
      <c r="G21" s="271">
        <f t="shared" si="1"/>
        <v>-10.08</v>
      </c>
      <c r="H21" s="941" t="s">
        <v>395</v>
      </c>
      <c r="I21" s="942"/>
    </row>
    <row r="22" spans="1:9" ht="16.5" customHeight="1" x14ac:dyDescent="0.15">
      <c r="A22" s="852"/>
      <c r="B22" s="828" t="s">
        <v>265</v>
      </c>
      <c r="C22" s="830"/>
      <c r="D22" s="278">
        <f>SUM(D17:D21)</f>
        <v>923440</v>
      </c>
      <c r="E22" s="278">
        <f>SUM(E17:E21)</f>
        <v>830118</v>
      </c>
      <c r="F22" s="332">
        <f t="shared" si="0"/>
        <v>93322</v>
      </c>
      <c r="G22" s="271">
        <f t="shared" si="1"/>
        <v>11.24</v>
      </c>
      <c r="H22" s="416"/>
      <c r="I22" s="276"/>
    </row>
    <row r="23" spans="1:9" ht="16.5" customHeight="1" x14ac:dyDescent="0.15">
      <c r="A23" s="853"/>
      <c r="B23" s="943" t="s">
        <v>140</v>
      </c>
      <c r="C23" s="944"/>
      <c r="D23" s="278">
        <f>D16+D22</f>
        <v>16043741</v>
      </c>
      <c r="E23" s="278">
        <f>E16+E22</f>
        <v>15726599</v>
      </c>
      <c r="F23" s="332">
        <f t="shared" si="0"/>
        <v>317142</v>
      </c>
      <c r="G23" s="271">
        <f t="shared" si="1"/>
        <v>2.02</v>
      </c>
      <c r="H23" s="416"/>
      <c r="I23" s="276"/>
    </row>
    <row r="24" spans="1:9" ht="16.5" customHeight="1" x14ac:dyDescent="0.15">
      <c r="A24" s="320" t="s">
        <v>518</v>
      </c>
      <c r="B24" s="321"/>
      <c r="C24" s="341"/>
      <c r="D24" s="240">
        <f>SUM(D25:D26)</f>
        <v>3433446</v>
      </c>
      <c r="E24" s="240">
        <f>SUM(E25:E26)</f>
        <v>3433256</v>
      </c>
      <c r="F24" s="241">
        <f t="shared" si="0"/>
        <v>190</v>
      </c>
      <c r="G24" s="242">
        <f t="shared" ref="G24:G29" si="2">ROUNDDOWN(F24/E24*100,2)</f>
        <v>0</v>
      </c>
      <c r="H24" s="391"/>
      <c r="I24" s="244"/>
    </row>
    <row r="25" spans="1:9" ht="27" customHeight="1" x14ac:dyDescent="0.15">
      <c r="A25" s="245"/>
      <c r="B25" s="342" t="s">
        <v>518</v>
      </c>
      <c r="C25" s="343"/>
      <c r="D25" s="247">
        <v>3433206</v>
      </c>
      <c r="E25" s="247">
        <v>3433015</v>
      </c>
      <c r="F25" s="344">
        <f t="shared" si="0"/>
        <v>191</v>
      </c>
      <c r="G25" s="249">
        <f t="shared" si="2"/>
        <v>0</v>
      </c>
      <c r="H25" s="844" t="s">
        <v>538</v>
      </c>
      <c r="I25" s="845"/>
    </row>
    <row r="26" spans="1:9" ht="16.5" customHeight="1" x14ac:dyDescent="0.15">
      <c r="A26" s="245"/>
      <c r="B26" s="394" t="s">
        <v>268</v>
      </c>
      <c r="C26" s="406"/>
      <c r="D26" s="247">
        <v>240</v>
      </c>
      <c r="E26" s="247">
        <v>241</v>
      </c>
      <c r="F26" s="344">
        <f t="shared" si="0"/>
        <v>-1</v>
      </c>
      <c r="G26" s="249">
        <f t="shared" si="2"/>
        <v>-0.41</v>
      </c>
      <c r="H26" s="954" t="s">
        <v>540</v>
      </c>
      <c r="I26" s="955"/>
    </row>
    <row r="27" spans="1:9" ht="16.5" customHeight="1" x14ac:dyDescent="0.15">
      <c r="A27" s="320" t="s">
        <v>519</v>
      </c>
      <c r="B27" s="321"/>
      <c r="C27" s="341"/>
      <c r="D27" s="240">
        <f>SUM(D28:D29)</f>
        <v>2517</v>
      </c>
      <c r="E27" s="240">
        <f>SUM(E28:E29)</f>
        <v>2207</v>
      </c>
      <c r="F27" s="241">
        <f t="shared" si="0"/>
        <v>310</v>
      </c>
      <c r="G27" s="242">
        <f t="shared" si="2"/>
        <v>14.04</v>
      </c>
      <c r="H27" s="391"/>
      <c r="I27" s="244"/>
    </row>
    <row r="28" spans="1:9" ht="27" customHeight="1" x14ac:dyDescent="0.15">
      <c r="A28" s="245"/>
      <c r="B28" s="342" t="s">
        <v>519</v>
      </c>
      <c r="C28" s="343"/>
      <c r="D28" s="247">
        <v>2277</v>
      </c>
      <c r="E28" s="247">
        <v>1972</v>
      </c>
      <c r="F28" s="344">
        <f t="shared" si="0"/>
        <v>305</v>
      </c>
      <c r="G28" s="249">
        <f t="shared" si="2"/>
        <v>15.46</v>
      </c>
      <c r="H28" s="844" t="s">
        <v>539</v>
      </c>
      <c r="I28" s="845"/>
    </row>
    <row r="29" spans="1:9" ht="16.5" customHeight="1" x14ac:dyDescent="0.15">
      <c r="A29" s="245"/>
      <c r="B29" s="394" t="s">
        <v>268</v>
      </c>
      <c r="C29" s="406"/>
      <c r="D29" s="247">
        <v>240</v>
      </c>
      <c r="E29" s="247">
        <v>235</v>
      </c>
      <c r="F29" s="344">
        <f t="shared" si="0"/>
        <v>5</v>
      </c>
      <c r="G29" s="249">
        <f t="shared" si="2"/>
        <v>2.12</v>
      </c>
      <c r="H29" s="954" t="s">
        <v>541</v>
      </c>
      <c r="I29" s="955"/>
    </row>
    <row r="30" spans="1:9" ht="16.5" customHeight="1" x14ac:dyDescent="0.15">
      <c r="A30" s="320" t="s">
        <v>266</v>
      </c>
      <c r="B30" s="321"/>
      <c r="C30" s="341"/>
      <c r="D30" s="240">
        <f>SUM(D31:D32)</f>
        <v>115</v>
      </c>
      <c r="E30" s="240">
        <f>SUM(E31:E32)</f>
        <v>140</v>
      </c>
      <c r="F30" s="241">
        <f t="shared" si="0"/>
        <v>-25</v>
      </c>
      <c r="G30" s="242">
        <f>ROUND(F30/E30*100,2)</f>
        <v>-17.86</v>
      </c>
      <c r="H30" s="391"/>
      <c r="I30" s="244"/>
    </row>
    <row r="31" spans="1:9" ht="27" customHeight="1" x14ac:dyDescent="0.15">
      <c r="A31" s="245"/>
      <c r="B31" s="342" t="s">
        <v>267</v>
      </c>
      <c r="C31" s="343"/>
      <c r="D31" s="247">
        <v>0</v>
      </c>
      <c r="E31" s="247">
        <v>0</v>
      </c>
      <c r="F31" s="344">
        <f t="shared" si="0"/>
        <v>0</v>
      </c>
      <c r="G31" s="346" t="s">
        <v>637</v>
      </c>
      <c r="H31" s="844" t="s">
        <v>398</v>
      </c>
      <c r="I31" s="845"/>
    </row>
    <row r="32" spans="1:9" ht="16.5" customHeight="1" x14ac:dyDescent="0.15">
      <c r="A32" s="245"/>
      <c r="B32" s="394" t="s">
        <v>268</v>
      </c>
      <c r="C32" s="406"/>
      <c r="D32" s="247">
        <v>115</v>
      </c>
      <c r="E32" s="247">
        <v>140</v>
      </c>
      <c r="F32" s="344">
        <f t="shared" si="0"/>
        <v>-25</v>
      </c>
      <c r="G32" s="249">
        <f t="shared" ref="G32:G49" si="3">ROUND(F32/E32*100,2)</f>
        <v>-17.86</v>
      </c>
      <c r="H32" s="400" t="s">
        <v>399</v>
      </c>
      <c r="I32" s="348"/>
    </row>
    <row r="33" spans="1:9" ht="16.5" customHeight="1" x14ac:dyDescent="0.15">
      <c r="A33" s="307" t="s">
        <v>400</v>
      </c>
      <c r="B33" s="308"/>
      <c r="C33" s="308"/>
      <c r="D33" s="278">
        <v>1459763</v>
      </c>
      <c r="E33" s="278">
        <v>1444783</v>
      </c>
      <c r="F33" s="332">
        <f t="shared" si="0"/>
        <v>14980</v>
      </c>
      <c r="G33" s="271">
        <f t="shared" si="3"/>
        <v>1.04</v>
      </c>
      <c r="H33" s="391" t="s">
        <v>401</v>
      </c>
      <c r="I33" s="349"/>
    </row>
    <row r="34" spans="1:9" ht="16.5" customHeight="1" x14ac:dyDescent="0.15">
      <c r="A34" s="350" t="s">
        <v>492</v>
      </c>
      <c r="B34" s="236"/>
      <c r="C34" s="404"/>
      <c r="D34" s="240">
        <f>SUM(D35:D38)</f>
        <v>2520221</v>
      </c>
      <c r="E34" s="240">
        <f>SUM(E35:E38)</f>
        <v>2398341</v>
      </c>
      <c r="F34" s="241">
        <f t="shared" si="0"/>
        <v>121880</v>
      </c>
      <c r="G34" s="242">
        <f t="shared" si="3"/>
        <v>5.08</v>
      </c>
      <c r="H34" s="320"/>
      <c r="I34" s="244"/>
    </row>
    <row r="35" spans="1:9" ht="16.5" customHeight="1" x14ac:dyDescent="0.15">
      <c r="A35" s="245"/>
      <c r="B35" s="945" t="s">
        <v>493</v>
      </c>
      <c r="C35" s="946"/>
      <c r="D35" s="247">
        <v>502144</v>
      </c>
      <c r="E35" s="247">
        <v>462110</v>
      </c>
      <c r="F35" s="344">
        <f t="shared" si="0"/>
        <v>40034</v>
      </c>
      <c r="G35" s="249">
        <f t="shared" si="3"/>
        <v>8.66</v>
      </c>
      <c r="H35" s="947" t="s">
        <v>403</v>
      </c>
      <c r="I35" s="948"/>
    </row>
    <row r="36" spans="1:9" ht="16.5" customHeight="1" x14ac:dyDescent="0.15">
      <c r="A36" s="245"/>
      <c r="B36" s="945" t="s">
        <v>472</v>
      </c>
      <c r="C36" s="946"/>
      <c r="D36" s="247">
        <v>2017407</v>
      </c>
      <c r="E36" s="247">
        <v>1935572</v>
      </c>
      <c r="F36" s="344">
        <f t="shared" si="0"/>
        <v>81835</v>
      </c>
      <c r="G36" s="302">
        <f t="shared" si="3"/>
        <v>4.2300000000000004</v>
      </c>
      <c r="H36" s="949"/>
      <c r="I36" s="948"/>
    </row>
    <row r="37" spans="1:9" ht="16.5" customHeight="1" x14ac:dyDescent="0.15">
      <c r="A37" s="351"/>
      <c r="B37" s="945" t="s">
        <v>494</v>
      </c>
      <c r="C37" s="946"/>
      <c r="D37" s="247">
        <v>149</v>
      </c>
      <c r="E37" s="247">
        <v>193</v>
      </c>
      <c r="F37" s="344">
        <f t="shared" si="0"/>
        <v>-44</v>
      </c>
      <c r="G37" s="249">
        <f t="shared" si="3"/>
        <v>-22.8</v>
      </c>
      <c r="H37" s="949"/>
      <c r="I37" s="948"/>
    </row>
    <row r="38" spans="1:9" ht="16.5" customHeight="1" x14ac:dyDescent="0.15">
      <c r="A38" s="351"/>
      <c r="B38" s="952" t="s">
        <v>495</v>
      </c>
      <c r="C38" s="953"/>
      <c r="D38" s="352">
        <v>521</v>
      </c>
      <c r="E38" s="352">
        <v>466</v>
      </c>
      <c r="F38" s="353">
        <f t="shared" si="0"/>
        <v>55</v>
      </c>
      <c r="G38" s="294">
        <f t="shared" si="3"/>
        <v>11.8</v>
      </c>
      <c r="H38" s="950"/>
      <c r="I38" s="951"/>
    </row>
    <row r="39" spans="1:9" ht="16.5" customHeight="1" x14ac:dyDescent="0.15">
      <c r="A39" s="403" t="s">
        <v>172</v>
      </c>
      <c r="B39" s="404"/>
      <c r="C39" s="404"/>
      <c r="D39" s="240">
        <f>SUM(D40:D42)</f>
        <v>305889</v>
      </c>
      <c r="E39" s="240">
        <f>SUM(E40:E42)</f>
        <v>302986</v>
      </c>
      <c r="F39" s="241">
        <f t="shared" si="0"/>
        <v>2903</v>
      </c>
      <c r="G39" s="242">
        <f t="shared" si="3"/>
        <v>0.96</v>
      </c>
      <c r="H39" s="354" t="s">
        <v>513</v>
      </c>
      <c r="I39" s="355" t="s">
        <v>515</v>
      </c>
    </row>
    <row r="40" spans="1:9" ht="16.5" customHeight="1" x14ac:dyDescent="0.15">
      <c r="A40" s="279"/>
      <c r="B40" s="876" t="s">
        <v>509</v>
      </c>
      <c r="C40" s="847"/>
      <c r="D40" s="247">
        <v>300890</v>
      </c>
      <c r="E40" s="247">
        <v>298166</v>
      </c>
      <c r="F40" s="344">
        <f t="shared" si="0"/>
        <v>2724</v>
      </c>
      <c r="G40" s="249">
        <f t="shared" si="3"/>
        <v>0.91</v>
      </c>
      <c r="H40" s="848" t="s">
        <v>535</v>
      </c>
      <c r="I40" s="849"/>
    </row>
    <row r="41" spans="1:9" ht="16.5" customHeight="1" x14ac:dyDescent="0.15">
      <c r="A41" s="279"/>
      <c r="B41" s="876" t="s">
        <v>510</v>
      </c>
      <c r="C41" s="847"/>
      <c r="D41" s="247">
        <v>4999</v>
      </c>
      <c r="E41" s="247">
        <v>4820</v>
      </c>
      <c r="F41" s="344">
        <f t="shared" si="0"/>
        <v>179</v>
      </c>
      <c r="G41" s="249">
        <f t="shared" si="3"/>
        <v>3.71</v>
      </c>
      <c r="H41" s="956" t="s">
        <v>678</v>
      </c>
      <c r="I41" s="957"/>
    </row>
    <row r="42" spans="1:9" ht="16.5" hidden="1" customHeight="1" x14ac:dyDescent="0.15">
      <c r="A42" s="279"/>
      <c r="B42" s="958" t="s">
        <v>511</v>
      </c>
      <c r="C42" s="959"/>
      <c r="D42" s="253">
        <v>0</v>
      </c>
      <c r="E42" s="253">
        <v>0</v>
      </c>
      <c r="F42" s="356">
        <f t="shared" si="0"/>
        <v>0</v>
      </c>
      <c r="G42" s="417" t="s">
        <v>637</v>
      </c>
      <c r="H42" s="960" t="s">
        <v>715</v>
      </c>
      <c r="I42" s="961"/>
    </row>
    <row r="43" spans="1:9" ht="16.5" customHeight="1" x14ac:dyDescent="0.15">
      <c r="A43" s="307" t="s">
        <v>173</v>
      </c>
      <c r="B43" s="308"/>
      <c r="C43" s="308"/>
      <c r="D43" s="269">
        <v>91</v>
      </c>
      <c r="E43" s="269">
        <v>91</v>
      </c>
      <c r="F43" s="332">
        <f t="shared" si="0"/>
        <v>0</v>
      </c>
      <c r="G43" s="271">
        <f t="shared" si="3"/>
        <v>0</v>
      </c>
      <c r="H43" s="357" t="s">
        <v>405</v>
      </c>
      <c r="I43" s="358"/>
    </row>
    <row r="44" spans="1:9" ht="16.5" customHeight="1" x14ac:dyDescent="0.15">
      <c r="A44" s="320" t="s">
        <v>174</v>
      </c>
      <c r="B44" s="359"/>
      <c r="C44" s="360"/>
      <c r="D44" s="361">
        <f>SUM(D45:D48)</f>
        <v>25003</v>
      </c>
      <c r="E44" s="361">
        <f>SUM(E45:E48)</f>
        <v>25003</v>
      </c>
      <c r="F44" s="362">
        <f t="shared" si="0"/>
        <v>0</v>
      </c>
      <c r="G44" s="363">
        <f t="shared" si="3"/>
        <v>0</v>
      </c>
      <c r="H44" s="364"/>
      <c r="I44" s="365"/>
    </row>
    <row r="45" spans="1:9" ht="16.5" customHeight="1" x14ac:dyDescent="0.15">
      <c r="A45" s="245"/>
      <c r="B45" s="366" t="s">
        <v>271</v>
      </c>
      <c r="C45" s="367"/>
      <c r="D45" s="368">
        <v>25000</v>
      </c>
      <c r="E45" s="368">
        <v>25000</v>
      </c>
      <c r="F45" s="369">
        <f t="shared" si="0"/>
        <v>0</v>
      </c>
      <c r="G45" s="370">
        <f t="shared" si="3"/>
        <v>0</v>
      </c>
      <c r="H45" s="371" t="s">
        <v>406</v>
      </c>
      <c r="I45" s="372"/>
    </row>
    <row r="46" spans="1:9" ht="16.5" customHeight="1" x14ac:dyDescent="0.15">
      <c r="A46" s="245"/>
      <c r="B46" s="342" t="s">
        <v>407</v>
      </c>
      <c r="C46" s="373"/>
      <c r="D46" s="328">
        <v>1</v>
      </c>
      <c r="E46" s="328">
        <v>1</v>
      </c>
      <c r="F46" s="344">
        <f t="shared" si="0"/>
        <v>0</v>
      </c>
      <c r="G46" s="249">
        <f t="shared" si="3"/>
        <v>0</v>
      </c>
      <c r="H46" s="962" t="s">
        <v>408</v>
      </c>
      <c r="I46" s="963"/>
    </row>
    <row r="47" spans="1:9" ht="16.5" customHeight="1" x14ac:dyDescent="0.15">
      <c r="A47" s="245"/>
      <c r="B47" s="342" t="s">
        <v>409</v>
      </c>
      <c r="C47" s="373"/>
      <c r="D47" s="328">
        <v>1</v>
      </c>
      <c r="E47" s="328">
        <v>1</v>
      </c>
      <c r="F47" s="344">
        <f t="shared" si="0"/>
        <v>0</v>
      </c>
      <c r="G47" s="249">
        <f t="shared" si="3"/>
        <v>0</v>
      </c>
      <c r="H47" s="964"/>
      <c r="I47" s="965"/>
    </row>
    <row r="48" spans="1:9" ht="16.5" customHeight="1" x14ac:dyDescent="0.15">
      <c r="A48" s="245"/>
      <c r="B48" s="342" t="s">
        <v>410</v>
      </c>
      <c r="C48" s="373"/>
      <c r="D48" s="328">
        <v>1</v>
      </c>
      <c r="E48" s="328">
        <v>1</v>
      </c>
      <c r="F48" s="344">
        <f t="shared" si="0"/>
        <v>0</v>
      </c>
      <c r="G48" s="249">
        <f t="shared" si="3"/>
        <v>0</v>
      </c>
      <c r="H48" s="966"/>
      <c r="I48" s="967"/>
    </row>
    <row r="49" spans="1:9" ht="16.5" customHeight="1" thickBot="1" x14ac:dyDescent="0.2">
      <c r="A49" s="374" t="s">
        <v>175</v>
      </c>
      <c r="B49" s="375"/>
      <c r="C49" s="375"/>
      <c r="D49" s="376">
        <v>1380</v>
      </c>
      <c r="E49" s="376">
        <v>1380</v>
      </c>
      <c r="F49" s="377">
        <f t="shared" si="0"/>
        <v>0</v>
      </c>
      <c r="G49" s="378">
        <f t="shared" si="3"/>
        <v>0</v>
      </c>
      <c r="H49" s="379"/>
      <c r="I49" s="380"/>
    </row>
    <row r="50" spans="1:9" ht="16.5" customHeight="1" thickTop="1" x14ac:dyDescent="0.15">
      <c r="A50" s="852" t="s">
        <v>272</v>
      </c>
      <c r="B50" s="828" t="s">
        <v>273</v>
      </c>
      <c r="C50" s="830"/>
      <c r="D50" s="381">
        <f>SUM(D6,D16,D24,D27,D30,D34,D39,D43:D44,D49)+D21</f>
        <v>21709138</v>
      </c>
      <c r="E50" s="382">
        <f>SUM(E6,E16,E24,E27,E30,E34,E39,E43:E44,E49)+E21</f>
        <v>21387734</v>
      </c>
      <c r="F50" s="383">
        <f>D50-E50</f>
        <v>321404</v>
      </c>
      <c r="G50" s="286">
        <f>ROUND(F50/E50*100,2)</f>
        <v>1.5</v>
      </c>
      <c r="H50" s="384"/>
      <c r="I50" s="385"/>
    </row>
    <row r="51" spans="1:9" ht="16.5" customHeight="1" x14ac:dyDescent="0.15">
      <c r="A51" s="968"/>
      <c r="B51" s="922" t="s">
        <v>274</v>
      </c>
      <c r="C51" s="924"/>
      <c r="D51" s="386">
        <f>SUM(D22)-D21</f>
        <v>922869</v>
      </c>
      <c r="E51" s="269">
        <f>SUM(E22)-E21</f>
        <v>829483</v>
      </c>
      <c r="F51" s="332">
        <f>D51-E51</f>
        <v>93386</v>
      </c>
      <c r="G51" s="271">
        <f>ROUND(F51/E51*100,2)</f>
        <v>11.26</v>
      </c>
      <c r="H51" s="387" t="s">
        <v>638</v>
      </c>
      <c r="I51" s="358"/>
    </row>
    <row r="52" spans="1:9" ht="16.5" customHeight="1" x14ac:dyDescent="0.15">
      <c r="A52" s="968"/>
      <c r="B52" s="922" t="s">
        <v>275</v>
      </c>
      <c r="C52" s="924"/>
      <c r="D52" s="386">
        <f>SUM(D33)</f>
        <v>1459763</v>
      </c>
      <c r="E52" s="269">
        <f>SUM(E33)</f>
        <v>1444783</v>
      </c>
      <c r="F52" s="332">
        <f>D52-E52</f>
        <v>14980</v>
      </c>
      <c r="G52" s="271">
        <f>ROUND(F52/E52*100,2)</f>
        <v>1.04</v>
      </c>
      <c r="H52" s="387"/>
      <c r="I52" s="358"/>
    </row>
    <row r="53" spans="1:9" ht="16.5" customHeight="1" x14ac:dyDescent="0.15">
      <c r="A53" s="969"/>
      <c r="B53" s="922" t="s">
        <v>255</v>
      </c>
      <c r="C53" s="924"/>
      <c r="D53" s="388">
        <f>SUM(D50:D52)</f>
        <v>24091770</v>
      </c>
      <c r="E53" s="269">
        <f>SUM(E50:E52)</f>
        <v>23662000</v>
      </c>
      <c r="F53" s="332">
        <f>D53-E53</f>
        <v>429770</v>
      </c>
      <c r="G53" s="271">
        <f>ROUND(F53/E53*100,2)</f>
        <v>1.82</v>
      </c>
      <c r="H53" s="416"/>
      <c r="I53" s="276"/>
    </row>
    <row r="54" spans="1:9" ht="16.5" customHeight="1" x14ac:dyDescent="0.15">
      <c r="B54" s="793"/>
      <c r="C54" s="793"/>
      <c r="D54" s="58"/>
      <c r="E54" s="58"/>
      <c r="F54" s="58"/>
    </row>
  </sheetData>
  <mergeCells count="39">
    <mergeCell ref="B54:C54"/>
    <mergeCell ref="H46:I48"/>
    <mergeCell ref="A50:A53"/>
    <mergeCell ref="B50:C50"/>
    <mergeCell ref="B51:C51"/>
    <mergeCell ref="B52:C52"/>
    <mergeCell ref="B53:C53"/>
    <mergeCell ref="B40:C40"/>
    <mergeCell ref="H40:I40"/>
    <mergeCell ref="B41:C41"/>
    <mergeCell ref="H41:I41"/>
    <mergeCell ref="B42:C42"/>
    <mergeCell ref="H42:I42"/>
    <mergeCell ref="H25:I25"/>
    <mergeCell ref="H26:I26"/>
    <mergeCell ref="H28:I28"/>
    <mergeCell ref="H29:I29"/>
    <mergeCell ref="H31:I31"/>
    <mergeCell ref="B35:C35"/>
    <mergeCell ref="H35:I38"/>
    <mergeCell ref="B36:C36"/>
    <mergeCell ref="B37:C37"/>
    <mergeCell ref="B38:C38"/>
    <mergeCell ref="A7:A23"/>
    <mergeCell ref="B7:B12"/>
    <mergeCell ref="H11:I11"/>
    <mergeCell ref="B16:C16"/>
    <mergeCell ref="B17:B21"/>
    <mergeCell ref="H21:I21"/>
    <mergeCell ref="B22:C22"/>
    <mergeCell ref="B23:C23"/>
    <mergeCell ref="A4:A6"/>
    <mergeCell ref="H4:I6"/>
    <mergeCell ref="B6:C6"/>
    <mergeCell ref="A2:C3"/>
    <mergeCell ref="D2:D3"/>
    <mergeCell ref="E2:E3"/>
    <mergeCell ref="F2:G2"/>
    <mergeCell ref="H2:I3"/>
  </mergeCells>
  <phoneticPr fontId="2"/>
  <dataValidations count="1">
    <dataValidation imeMode="off" allowBlank="1" showInputMessage="1" showErrorMessage="1" sqref="D53:G53 F4:G52 D4:E37 D39:E49"/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view="pageBreakPreview" topLeftCell="C1" zoomScale="90" zoomScaleNormal="100" zoomScaleSheetLayoutView="90" workbookViewId="0">
      <selection activeCell="J7" sqref="J7"/>
    </sheetView>
  </sheetViews>
  <sheetFormatPr defaultRowHeight="15" customHeight="1" x14ac:dyDescent="0.15"/>
  <cols>
    <col min="1" max="3" width="3.125" style="40" customWidth="1"/>
    <col min="4" max="4" width="21.625" style="40" customWidth="1"/>
    <col min="5" max="6" width="11.625" style="40" customWidth="1"/>
    <col min="7" max="7" width="13.625" style="40" customWidth="1"/>
    <col min="8" max="8" width="10.625" style="40" customWidth="1"/>
    <col min="9" max="9" width="12.625" style="40" customWidth="1"/>
    <col min="10" max="10" width="15.625" style="41" customWidth="1"/>
    <col min="11" max="16384" width="9" style="40"/>
  </cols>
  <sheetData>
    <row r="1" spans="1:11" ht="24" customHeight="1" x14ac:dyDescent="0.15">
      <c r="A1" s="455" t="s">
        <v>732</v>
      </c>
      <c r="B1" s="455"/>
      <c r="C1" s="455"/>
      <c r="D1" s="455"/>
      <c r="E1" s="455"/>
      <c r="F1" s="455"/>
      <c r="G1" s="455"/>
      <c r="H1" s="455"/>
      <c r="I1" s="455"/>
      <c r="J1" s="455"/>
      <c r="K1" s="181"/>
    </row>
    <row r="2" spans="1:11" ht="16.5" customHeight="1" x14ac:dyDescent="0.15">
      <c r="A2" s="421"/>
      <c r="B2" s="421"/>
      <c r="C2" s="421"/>
      <c r="D2" s="421"/>
      <c r="E2" s="421"/>
      <c r="F2" s="421"/>
      <c r="G2" s="421"/>
      <c r="H2" s="421"/>
      <c r="I2" s="421"/>
      <c r="J2" s="421"/>
    </row>
    <row r="3" spans="1:11" ht="16.5" customHeight="1" x14ac:dyDescent="0.15">
      <c r="A3" s="236" t="s">
        <v>362</v>
      </c>
      <c r="B3" s="236"/>
      <c r="C3" s="236"/>
      <c r="D3" s="236"/>
      <c r="E3" s="236"/>
      <c r="F3" s="236"/>
      <c r="G3" s="236"/>
      <c r="H3" s="236"/>
      <c r="I3" s="236"/>
      <c r="J3" s="238" t="s">
        <v>363</v>
      </c>
    </row>
    <row r="4" spans="1:11" ht="15" customHeight="1" x14ac:dyDescent="0.15">
      <c r="A4" s="825" t="s">
        <v>0</v>
      </c>
      <c r="B4" s="826"/>
      <c r="C4" s="826"/>
      <c r="D4" s="827"/>
      <c r="E4" s="831" t="s">
        <v>770</v>
      </c>
      <c r="F4" s="831" t="s">
        <v>771</v>
      </c>
      <c r="G4" s="832" t="s">
        <v>15</v>
      </c>
      <c r="H4" s="832"/>
      <c r="I4" s="825" t="s">
        <v>19</v>
      </c>
      <c r="J4" s="827"/>
    </row>
    <row r="5" spans="1:11" ht="24.75" x14ac:dyDescent="0.15">
      <c r="A5" s="828"/>
      <c r="B5" s="829"/>
      <c r="C5" s="829"/>
      <c r="D5" s="830"/>
      <c r="E5" s="831"/>
      <c r="F5" s="831"/>
      <c r="G5" s="434" t="s">
        <v>366</v>
      </c>
      <c r="H5" s="434" t="s">
        <v>690</v>
      </c>
      <c r="I5" s="828"/>
      <c r="J5" s="830"/>
    </row>
    <row r="6" spans="1:11" ht="18" customHeight="1" x14ac:dyDescent="0.15">
      <c r="A6" s="833" t="s">
        <v>438</v>
      </c>
      <c r="B6" s="833" t="s">
        <v>134</v>
      </c>
      <c r="C6" s="834" t="s">
        <v>135</v>
      </c>
      <c r="D6" s="835"/>
      <c r="E6" s="240">
        <f>SUM(E7:E9)</f>
        <v>4193956</v>
      </c>
      <c r="F6" s="240">
        <f>SUM(F7:F9)</f>
        <v>4223964</v>
      </c>
      <c r="G6" s="241">
        <f t="shared" ref="G6:G26" si="0">E6-F6</f>
        <v>-30008</v>
      </c>
      <c r="H6" s="242">
        <f>ROUND((E6/F6*100)-100,1)</f>
        <v>-0.7</v>
      </c>
      <c r="I6" s="423"/>
      <c r="J6" s="244"/>
    </row>
    <row r="7" spans="1:11" ht="41.25" customHeight="1" x14ac:dyDescent="0.15">
      <c r="A7" s="833"/>
      <c r="B7" s="833"/>
      <c r="C7" s="245"/>
      <c r="D7" s="499" t="s">
        <v>136</v>
      </c>
      <c r="E7" s="463">
        <v>2938131</v>
      </c>
      <c r="F7" s="463">
        <v>2947476</v>
      </c>
      <c r="G7" s="500">
        <f>E7-F7</f>
        <v>-9345</v>
      </c>
      <c r="H7" s="363">
        <f>ROUND((E7/F7*100)-100,1)</f>
        <v>-0.3</v>
      </c>
      <c r="I7" s="501" t="s">
        <v>782</v>
      </c>
      <c r="J7" s="502" t="s">
        <v>733</v>
      </c>
    </row>
    <row r="8" spans="1:11" ht="41.25" customHeight="1" x14ac:dyDescent="0.15">
      <c r="A8" s="833"/>
      <c r="B8" s="833"/>
      <c r="C8" s="245"/>
      <c r="D8" s="503" t="s">
        <v>543</v>
      </c>
      <c r="E8" s="253">
        <v>881063</v>
      </c>
      <c r="F8" s="253">
        <v>890495</v>
      </c>
      <c r="G8" s="254">
        <f>E8-F8</f>
        <v>-9432</v>
      </c>
      <c r="H8" s="255">
        <f>ROUND((E8/F8*100)-100,1)</f>
        <v>-1.1000000000000001</v>
      </c>
      <c r="I8" s="250" t="s">
        <v>242</v>
      </c>
      <c r="J8" s="256" t="s">
        <v>746</v>
      </c>
    </row>
    <row r="9" spans="1:11" ht="41.25" customHeight="1" x14ac:dyDescent="0.15">
      <c r="A9" s="833"/>
      <c r="B9" s="833"/>
      <c r="C9" s="257"/>
      <c r="D9" s="504" t="s">
        <v>137</v>
      </c>
      <c r="E9" s="259">
        <v>374762</v>
      </c>
      <c r="F9" s="259">
        <v>385993</v>
      </c>
      <c r="G9" s="260">
        <f>E9-F9</f>
        <v>-11231</v>
      </c>
      <c r="H9" s="294">
        <f t="shared" ref="H9:H39" si="1">ROUND((E9/F9*100)-100,1)</f>
        <v>-2.9</v>
      </c>
      <c r="I9" s="262" t="s">
        <v>242</v>
      </c>
      <c r="J9" s="263" t="s">
        <v>734</v>
      </c>
    </row>
    <row r="10" spans="1:11" ht="18" customHeight="1" x14ac:dyDescent="0.15">
      <c r="A10" s="833"/>
      <c r="B10" s="833"/>
      <c r="C10" s="834" t="s">
        <v>138</v>
      </c>
      <c r="D10" s="835"/>
      <c r="E10" s="240">
        <f>SUM(E11:E13)</f>
        <v>398279</v>
      </c>
      <c r="F10" s="240">
        <f>SUM(F11:F13)</f>
        <v>400455</v>
      </c>
      <c r="G10" s="264">
        <f t="shared" si="0"/>
        <v>-2176</v>
      </c>
      <c r="H10" s="443">
        <f t="shared" si="1"/>
        <v>-0.5</v>
      </c>
      <c r="I10" s="265"/>
      <c r="J10" s="266"/>
    </row>
    <row r="11" spans="1:11" ht="28.5" customHeight="1" x14ac:dyDescent="0.15">
      <c r="A11" s="833"/>
      <c r="B11" s="833"/>
      <c r="C11" s="245"/>
      <c r="D11" s="499" t="s">
        <v>136</v>
      </c>
      <c r="E11" s="463">
        <v>255959</v>
      </c>
      <c r="F11" s="463">
        <v>276946</v>
      </c>
      <c r="G11" s="500">
        <f t="shared" si="0"/>
        <v>-20987</v>
      </c>
      <c r="H11" s="505">
        <f t="shared" si="1"/>
        <v>-7.6</v>
      </c>
      <c r="I11" s="501" t="s">
        <v>139</v>
      </c>
      <c r="J11" s="502" t="s">
        <v>747</v>
      </c>
    </row>
    <row r="12" spans="1:11" ht="28.5" customHeight="1" x14ac:dyDescent="0.15">
      <c r="A12" s="833"/>
      <c r="B12" s="833"/>
      <c r="C12" s="245"/>
      <c r="D12" s="506" t="s">
        <v>543</v>
      </c>
      <c r="E12" s="253">
        <v>76308</v>
      </c>
      <c r="F12" s="253">
        <v>71923</v>
      </c>
      <c r="G12" s="254">
        <f t="shared" si="0"/>
        <v>4385</v>
      </c>
      <c r="H12" s="255">
        <f t="shared" si="1"/>
        <v>6.1</v>
      </c>
      <c r="I12" s="250" t="s">
        <v>139</v>
      </c>
      <c r="J12" s="256" t="s">
        <v>748</v>
      </c>
    </row>
    <row r="13" spans="1:11" ht="28.5" customHeight="1" x14ac:dyDescent="0.15">
      <c r="A13" s="833"/>
      <c r="B13" s="833"/>
      <c r="C13" s="257"/>
      <c r="D13" s="504" t="s">
        <v>137</v>
      </c>
      <c r="E13" s="259">
        <v>66012</v>
      </c>
      <c r="F13" s="259">
        <v>51586</v>
      </c>
      <c r="G13" s="260">
        <f t="shared" si="0"/>
        <v>14426</v>
      </c>
      <c r="H13" s="294">
        <f t="shared" si="1"/>
        <v>28</v>
      </c>
      <c r="I13" s="262" t="s">
        <v>139</v>
      </c>
      <c r="J13" s="263" t="s">
        <v>749</v>
      </c>
    </row>
    <row r="14" spans="1:11" ht="18" customHeight="1" x14ac:dyDescent="0.15">
      <c r="A14" s="833"/>
      <c r="B14" s="833"/>
      <c r="C14" s="836" t="s">
        <v>140</v>
      </c>
      <c r="D14" s="836"/>
      <c r="E14" s="269">
        <f>E6+E10</f>
        <v>4592235</v>
      </c>
      <c r="F14" s="269">
        <f>F6+F10</f>
        <v>4624419</v>
      </c>
      <c r="G14" s="270">
        <f t="shared" si="0"/>
        <v>-32184</v>
      </c>
      <c r="H14" s="444">
        <f t="shared" si="1"/>
        <v>-0.7</v>
      </c>
      <c r="I14" s="435"/>
      <c r="J14" s="273"/>
    </row>
    <row r="15" spans="1:11" ht="18" customHeight="1" x14ac:dyDescent="0.15">
      <c r="A15" s="833"/>
      <c r="B15" s="833" t="s">
        <v>141</v>
      </c>
      <c r="C15" s="834" t="s">
        <v>135</v>
      </c>
      <c r="D15" s="835"/>
      <c r="E15" s="274">
        <f>SUM(E16:E18)</f>
        <v>322584</v>
      </c>
      <c r="F15" s="274">
        <f>SUM(F16:F18)</f>
        <v>368002</v>
      </c>
      <c r="G15" s="264">
        <f t="shared" si="0"/>
        <v>-45418</v>
      </c>
      <c r="H15" s="443">
        <f t="shared" si="1"/>
        <v>-12.3</v>
      </c>
      <c r="I15" s="265"/>
      <c r="J15" s="266"/>
    </row>
    <row r="16" spans="1:11" ht="41.25" customHeight="1" x14ac:dyDescent="0.15">
      <c r="A16" s="833"/>
      <c r="B16" s="833"/>
      <c r="C16" s="245"/>
      <c r="D16" s="499" t="s">
        <v>136</v>
      </c>
      <c r="E16" s="463">
        <v>201093</v>
      </c>
      <c r="F16" s="463">
        <v>228120</v>
      </c>
      <c r="G16" s="500">
        <f t="shared" si="0"/>
        <v>-27027</v>
      </c>
      <c r="H16" s="505">
        <f t="shared" si="1"/>
        <v>-11.8</v>
      </c>
      <c r="I16" s="501" t="s">
        <v>242</v>
      </c>
      <c r="J16" s="502" t="s">
        <v>735</v>
      </c>
    </row>
    <row r="17" spans="1:12" ht="41.25" customHeight="1" x14ac:dyDescent="0.15">
      <c r="A17" s="833"/>
      <c r="B17" s="833"/>
      <c r="C17" s="245"/>
      <c r="D17" s="506" t="s">
        <v>543</v>
      </c>
      <c r="E17" s="253">
        <v>60302</v>
      </c>
      <c r="F17" s="253">
        <v>68921</v>
      </c>
      <c r="G17" s="254">
        <f t="shared" si="0"/>
        <v>-8619</v>
      </c>
      <c r="H17" s="255">
        <f t="shared" si="1"/>
        <v>-12.5</v>
      </c>
      <c r="I17" s="250" t="s">
        <v>242</v>
      </c>
      <c r="J17" s="256" t="s">
        <v>736</v>
      </c>
    </row>
    <row r="18" spans="1:12" ht="41.25" customHeight="1" x14ac:dyDescent="0.15">
      <c r="A18" s="833"/>
      <c r="B18" s="833"/>
      <c r="C18" s="257"/>
      <c r="D18" s="504" t="s">
        <v>137</v>
      </c>
      <c r="E18" s="259">
        <v>61189</v>
      </c>
      <c r="F18" s="259">
        <v>70961</v>
      </c>
      <c r="G18" s="260">
        <f t="shared" si="0"/>
        <v>-9772</v>
      </c>
      <c r="H18" s="294">
        <f t="shared" si="1"/>
        <v>-13.8</v>
      </c>
      <c r="I18" s="262" t="s">
        <v>242</v>
      </c>
      <c r="J18" s="263" t="s">
        <v>737</v>
      </c>
    </row>
    <row r="19" spans="1:12" ht="18" customHeight="1" x14ac:dyDescent="0.15">
      <c r="A19" s="833"/>
      <c r="B19" s="833"/>
      <c r="C19" s="834" t="s">
        <v>138</v>
      </c>
      <c r="D19" s="835"/>
      <c r="E19" s="240">
        <f>SUM(E20:E22)</f>
        <v>8498</v>
      </c>
      <c r="F19" s="240">
        <f>SUM(F20:F22)</f>
        <v>12551</v>
      </c>
      <c r="G19" s="264">
        <f t="shared" si="0"/>
        <v>-4053</v>
      </c>
      <c r="H19" s="443">
        <f t="shared" si="1"/>
        <v>-32.299999999999997</v>
      </c>
      <c r="I19" s="265"/>
      <c r="J19" s="266"/>
    </row>
    <row r="20" spans="1:12" ht="28.5" customHeight="1" x14ac:dyDescent="0.15">
      <c r="A20" s="833"/>
      <c r="B20" s="833"/>
      <c r="C20" s="245"/>
      <c r="D20" s="499" t="s">
        <v>136</v>
      </c>
      <c r="E20" s="463">
        <v>4102</v>
      </c>
      <c r="F20" s="463">
        <v>6564</v>
      </c>
      <c r="G20" s="500">
        <f t="shared" si="0"/>
        <v>-2462</v>
      </c>
      <c r="H20" s="505">
        <f t="shared" si="1"/>
        <v>-37.5</v>
      </c>
      <c r="I20" s="501" t="s">
        <v>139</v>
      </c>
      <c r="J20" s="502" t="s">
        <v>750</v>
      </c>
    </row>
    <row r="21" spans="1:12" ht="28.5" customHeight="1" x14ac:dyDescent="0.15">
      <c r="A21" s="833"/>
      <c r="B21" s="833"/>
      <c r="C21" s="245"/>
      <c r="D21" s="506" t="s">
        <v>543</v>
      </c>
      <c r="E21" s="253">
        <v>2585</v>
      </c>
      <c r="F21" s="253">
        <v>3301</v>
      </c>
      <c r="G21" s="254">
        <f t="shared" si="0"/>
        <v>-716</v>
      </c>
      <c r="H21" s="255">
        <f t="shared" si="1"/>
        <v>-21.7</v>
      </c>
      <c r="I21" s="250" t="s">
        <v>139</v>
      </c>
      <c r="J21" s="251" t="s">
        <v>751</v>
      </c>
    </row>
    <row r="22" spans="1:12" ht="28.5" customHeight="1" x14ac:dyDescent="0.15">
      <c r="A22" s="833"/>
      <c r="B22" s="833"/>
      <c r="C22" s="257"/>
      <c r="D22" s="504" t="s">
        <v>137</v>
      </c>
      <c r="E22" s="259">
        <v>1811</v>
      </c>
      <c r="F22" s="259">
        <v>2686</v>
      </c>
      <c r="G22" s="260">
        <f t="shared" si="0"/>
        <v>-875</v>
      </c>
      <c r="H22" s="294">
        <f t="shared" si="1"/>
        <v>-32.6</v>
      </c>
      <c r="I22" s="262" t="s">
        <v>139</v>
      </c>
      <c r="J22" s="263" t="s">
        <v>752</v>
      </c>
    </row>
    <row r="23" spans="1:12" ht="18" customHeight="1" x14ac:dyDescent="0.15">
      <c r="A23" s="833"/>
      <c r="B23" s="833"/>
      <c r="C23" s="836" t="s">
        <v>140</v>
      </c>
      <c r="D23" s="836"/>
      <c r="E23" s="269">
        <f>E15+E19</f>
        <v>331082</v>
      </c>
      <c r="F23" s="269">
        <f>F15+F19</f>
        <v>380553</v>
      </c>
      <c r="G23" s="270">
        <f t="shared" si="0"/>
        <v>-49471</v>
      </c>
      <c r="H23" s="444">
        <f t="shared" si="1"/>
        <v>-13</v>
      </c>
      <c r="I23" s="436"/>
      <c r="J23" s="276"/>
    </row>
    <row r="24" spans="1:12" ht="18" customHeight="1" x14ac:dyDescent="0.15">
      <c r="A24" s="833"/>
      <c r="B24" s="837" t="s">
        <v>243</v>
      </c>
      <c r="C24" s="838"/>
      <c r="D24" s="839"/>
      <c r="E24" s="269">
        <f>E14+E23</f>
        <v>4923317</v>
      </c>
      <c r="F24" s="269">
        <f>F14+F23</f>
        <v>5004972</v>
      </c>
      <c r="G24" s="270">
        <f t="shared" si="0"/>
        <v>-81655</v>
      </c>
      <c r="H24" s="444">
        <f t="shared" si="1"/>
        <v>-1.6</v>
      </c>
      <c r="I24" s="436"/>
      <c r="J24" s="276"/>
    </row>
    <row r="25" spans="1:12" ht="18" customHeight="1" x14ac:dyDescent="0.15">
      <c r="A25" s="850" t="s">
        <v>142</v>
      </c>
      <c r="B25" s="850"/>
      <c r="C25" s="850"/>
      <c r="D25" s="850"/>
      <c r="E25" s="269">
        <v>1</v>
      </c>
      <c r="F25" s="269">
        <v>1</v>
      </c>
      <c r="G25" s="270">
        <f t="shared" si="0"/>
        <v>0</v>
      </c>
      <c r="H25" s="444">
        <f t="shared" si="1"/>
        <v>0</v>
      </c>
      <c r="I25" s="436"/>
      <c r="J25" s="276"/>
    </row>
    <row r="26" spans="1:12" ht="18" customHeight="1" x14ac:dyDescent="0.15">
      <c r="A26" s="850" t="s">
        <v>143</v>
      </c>
      <c r="B26" s="850"/>
      <c r="C26" s="850"/>
      <c r="D26" s="850"/>
      <c r="E26" s="269">
        <v>1</v>
      </c>
      <c r="F26" s="269">
        <v>1</v>
      </c>
      <c r="G26" s="270">
        <f t="shared" si="0"/>
        <v>0</v>
      </c>
      <c r="H26" s="444">
        <f t="shared" si="1"/>
        <v>0</v>
      </c>
      <c r="I26" s="277" t="s">
        <v>738</v>
      </c>
      <c r="J26" s="276"/>
    </row>
    <row r="27" spans="1:12" ht="18" customHeight="1" x14ac:dyDescent="0.15">
      <c r="A27" s="851" t="s">
        <v>144</v>
      </c>
      <c r="B27" s="854" t="s">
        <v>244</v>
      </c>
      <c r="C27" s="854"/>
      <c r="D27" s="854"/>
      <c r="E27" s="274">
        <f>SUM(E28:E30)</f>
        <v>4652453</v>
      </c>
      <c r="F27" s="274">
        <f>SUM(F28:F30)</f>
        <v>4607106</v>
      </c>
      <c r="G27" s="264">
        <f>SUM(G28:G30)</f>
        <v>45347</v>
      </c>
      <c r="H27" s="443">
        <f t="shared" si="1"/>
        <v>1</v>
      </c>
      <c r="I27" s="423" t="s">
        <v>753</v>
      </c>
      <c r="J27" s="244"/>
    </row>
    <row r="28" spans="1:12" ht="18" customHeight="1" x14ac:dyDescent="0.15">
      <c r="A28" s="852"/>
      <c r="B28" s="245"/>
      <c r="C28" s="974" t="s">
        <v>245</v>
      </c>
      <c r="D28" s="974"/>
      <c r="E28" s="463">
        <v>3113399</v>
      </c>
      <c r="F28" s="463">
        <v>3105015</v>
      </c>
      <c r="G28" s="500">
        <f t="shared" ref="G28:G48" si="2">E28-F28</f>
        <v>8384</v>
      </c>
      <c r="H28" s="505">
        <f t="shared" si="1"/>
        <v>0.3</v>
      </c>
      <c r="I28" s="971" t="s">
        <v>686</v>
      </c>
      <c r="J28" s="972"/>
    </row>
    <row r="29" spans="1:12" ht="18" customHeight="1" x14ac:dyDescent="0.15">
      <c r="A29" s="852"/>
      <c r="B29" s="245"/>
      <c r="C29" s="973" t="s">
        <v>766</v>
      </c>
      <c r="D29" s="847"/>
      <c r="E29" s="253">
        <v>1038954</v>
      </c>
      <c r="F29" s="253">
        <v>1029219</v>
      </c>
      <c r="G29" s="254">
        <f t="shared" si="2"/>
        <v>9735</v>
      </c>
      <c r="H29" s="255">
        <f t="shared" si="1"/>
        <v>0.9</v>
      </c>
      <c r="I29" s="848" t="s">
        <v>686</v>
      </c>
      <c r="J29" s="849"/>
    </row>
    <row r="30" spans="1:12" ht="18" customHeight="1" x14ac:dyDescent="0.15">
      <c r="A30" s="852"/>
      <c r="B30" s="245"/>
      <c r="C30" s="975" t="s">
        <v>368</v>
      </c>
      <c r="D30" s="975"/>
      <c r="E30" s="259">
        <v>500100</v>
      </c>
      <c r="F30" s="259">
        <v>472872</v>
      </c>
      <c r="G30" s="260">
        <f t="shared" si="2"/>
        <v>27228</v>
      </c>
      <c r="H30" s="294">
        <f t="shared" si="1"/>
        <v>5.8</v>
      </c>
      <c r="I30" s="880" t="s">
        <v>686</v>
      </c>
      <c r="J30" s="881"/>
    </row>
    <row r="31" spans="1:12" ht="18" customHeight="1" x14ac:dyDescent="0.15">
      <c r="A31" s="852"/>
      <c r="B31" s="863" t="s">
        <v>765</v>
      </c>
      <c r="C31" s="864"/>
      <c r="D31" s="865"/>
      <c r="E31" s="278">
        <v>130124</v>
      </c>
      <c r="F31" s="278">
        <v>125535</v>
      </c>
      <c r="G31" s="270">
        <f t="shared" si="2"/>
        <v>4589</v>
      </c>
      <c r="H31" s="444">
        <f t="shared" si="1"/>
        <v>3.7</v>
      </c>
      <c r="I31" s="866" t="s">
        <v>370</v>
      </c>
      <c r="J31" s="867"/>
    </row>
    <row r="32" spans="1:12" ht="18" customHeight="1" x14ac:dyDescent="0.15">
      <c r="A32" s="852"/>
      <c r="B32" s="863" t="s">
        <v>522</v>
      </c>
      <c r="C32" s="868"/>
      <c r="D32" s="869"/>
      <c r="E32" s="240">
        <v>52688</v>
      </c>
      <c r="F32" s="240">
        <v>50737</v>
      </c>
      <c r="G32" s="264">
        <f t="shared" si="2"/>
        <v>1951</v>
      </c>
      <c r="H32" s="444">
        <f t="shared" si="1"/>
        <v>3.8</v>
      </c>
      <c r="I32" s="870" t="s">
        <v>536</v>
      </c>
      <c r="J32" s="871"/>
      <c r="L32" s="140"/>
    </row>
    <row r="33" spans="1:10" ht="18" customHeight="1" x14ac:dyDescent="0.15">
      <c r="A33" s="852"/>
      <c r="B33" s="834" t="s">
        <v>246</v>
      </c>
      <c r="C33" s="859"/>
      <c r="D33" s="835"/>
      <c r="E33" s="240">
        <f>SUM(E34:E36)</f>
        <v>165489</v>
      </c>
      <c r="F33" s="240">
        <f>SUM(F34:F36)</f>
        <v>153800</v>
      </c>
      <c r="G33" s="264">
        <f t="shared" si="2"/>
        <v>11689</v>
      </c>
      <c r="H33" s="443">
        <f t="shared" si="1"/>
        <v>7.6</v>
      </c>
      <c r="I33" s="423"/>
      <c r="J33" s="244"/>
    </row>
    <row r="34" spans="1:10" ht="18" customHeight="1" x14ac:dyDescent="0.15">
      <c r="A34" s="852"/>
      <c r="B34" s="279"/>
      <c r="C34" s="976" t="s">
        <v>767</v>
      </c>
      <c r="D34" s="977"/>
      <c r="E34" s="463">
        <v>78140</v>
      </c>
      <c r="F34" s="463">
        <v>72988</v>
      </c>
      <c r="G34" s="500">
        <f t="shared" si="2"/>
        <v>5152</v>
      </c>
      <c r="H34" s="505">
        <f t="shared" si="1"/>
        <v>7.1</v>
      </c>
      <c r="I34" s="978" t="s">
        <v>372</v>
      </c>
      <c r="J34" s="979"/>
    </row>
    <row r="35" spans="1:10" ht="18" customHeight="1" x14ac:dyDescent="0.15">
      <c r="A35" s="852"/>
      <c r="B35" s="279"/>
      <c r="C35" s="980" t="s">
        <v>768</v>
      </c>
      <c r="D35" s="875"/>
      <c r="E35" s="253">
        <v>87348</v>
      </c>
      <c r="F35" s="253">
        <v>80811</v>
      </c>
      <c r="G35" s="254">
        <f t="shared" si="2"/>
        <v>6537</v>
      </c>
      <c r="H35" s="255">
        <f t="shared" si="1"/>
        <v>8.1</v>
      </c>
      <c r="I35" s="280"/>
      <c r="J35" s="281"/>
    </row>
    <row r="36" spans="1:10" ht="18" customHeight="1" x14ac:dyDescent="0.15">
      <c r="A36" s="852"/>
      <c r="B36" s="279"/>
      <c r="C36" s="981" t="s">
        <v>247</v>
      </c>
      <c r="D36" s="891"/>
      <c r="E36" s="259">
        <v>1</v>
      </c>
      <c r="F36" s="259">
        <v>1</v>
      </c>
      <c r="G36" s="260">
        <f t="shared" si="2"/>
        <v>0</v>
      </c>
      <c r="H36" s="294">
        <f t="shared" si="1"/>
        <v>0</v>
      </c>
      <c r="I36" s="982"/>
      <c r="J36" s="983"/>
    </row>
    <row r="37" spans="1:10" ht="18" customHeight="1" x14ac:dyDescent="0.15">
      <c r="A37" s="853"/>
      <c r="B37" s="837" t="s">
        <v>140</v>
      </c>
      <c r="C37" s="838"/>
      <c r="D37" s="839"/>
      <c r="E37" s="278">
        <f>E27+E31+E32+E33</f>
        <v>5000754</v>
      </c>
      <c r="F37" s="278">
        <f>F27+F31+F32+F33</f>
        <v>4937178</v>
      </c>
      <c r="G37" s="270">
        <f t="shared" si="2"/>
        <v>63576</v>
      </c>
      <c r="H37" s="444">
        <f t="shared" si="1"/>
        <v>1.3</v>
      </c>
      <c r="I37" s="436"/>
      <c r="J37" s="276"/>
    </row>
    <row r="38" spans="1:10" ht="18" customHeight="1" x14ac:dyDescent="0.15">
      <c r="A38" s="430" t="s">
        <v>373</v>
      </c>
      <c r="B38" s="431"/>
      <c r="C38" s="431"/>
      <c r="D38" s="432"/>
      <c r="E38" s="240">
        <f>SUM(E39:E40)</f>
        <v>1070135</v>
      </c>
      <c r="F38" s="240">
        <f>SUM(F39:F40)</f>
        <v>1093129</v>
      </c>
      <c r="G38" s="264">
        <f t="shared" si="2"/>
        <v>-22994</v>
      </c>
      <c r="H38" s="443">
        <f t="shared" si="1"/>
        <v>-2.1</v>
      </c>
      <c r="I38" s="424"/>
      <c r="J38" s="425"/>
    </row>
    <row r="39" spans="1:10" ht="18" customHeight="1" x14ac:dyDescent="0.15">
      <c r="A39" s="245"/>
      <c r="B39" s="984" t="s">
        <v>374</v>
      </c>
      <c r="C39" s="984"/>
      <c r="D39" s="984"/>
      <c r="E39" s="463">
        <v>1070135</v>
      </c>
      <c r="F39" s="463">
        <v>1093129</v>
      </c>
      <c r="G39" s="500">
        <f t="shared" si="2"/>
        <v>-22994</v>
      </c>
      <c r="H39" s="505">
        <f t="shared" si="1"/>
        <v>-2.1</v>
      </c>
      <c r="I39" s="985" t="s">
        <v>375</v>
      </c>
      <c r="J39" s="986"/>
    </row>
    <row r="40" spans="1:10" ht="18" customHeight="1" x14ac:dyDescent="0.15">
      <c r="A40" s="257"/>
      <c r="B40" s="883" t="s">
        <v>137</v>
      </c>
      <c r="C40" s="883"/>
      <c r="D40" s="883"/>
      <c r="E40" s="259"/>
      <c r="F40" s="259"/>
      <c r="G40" s="260">
        <f t="shared" si="2"/>
        <v>0</v>
      </c>
      <c r="H40" s="294" t="s">
        <v>769</v>
      </c>
      <c r="I40" s="880"/>
      <c r="J40" s="881"/>
    </row>
    <row r="41" spans="1:10" ht="28.5" customHeight="1" x14ac:dyDescent="0.15">
      <c r="A41" s="834" t="s">
        <v>523</v>
      </c>
      <c r="B41" s="859"/>
      <c r="C41" s="859"/>
      <c r="D41" s="835"/>
      <c r="E41" s="295">
        <f>SUM(E42:E43)</f>
        <v>5514936</v>
      </c>
      <c r="F41" s="295">
        <f>SUM(F42:F43)</f>
        <v>5226100</v>
      </c>
      <c r="G41" s="296">
        <f t="shared" si="2"/>
        <v>288836</v>
      </c>
      <c r="H41" s="443">
        <f t="shared" ref="H41:H64" si="3">ROUND((E41/F41*100)-100,1)</f>
        <v>5.5</v>
      </c>
      <c r="I41" s="884" t="s">
        <v>537</v>
      </c>
      <c r="J41" s="885"/>
    </row>
    <row r="42" spans="1:10" ht="18" customHeight="1" x14ac:dyDescent="0.15">
      <c r="A42" s="886"/>
      <c r="B42" s="987" t="s">
        <v>632</v>
      </c>
      <c r="C42" s="988"/>
      <c r="D42" s="989"/>
      <c r="E42" s="463">
        <v>5514935</v>
      </c>
      <c r="F42" s="463">
        <v>5226099</v>
      </c>
      <c r="G42" s="264">
        <f>E42-F42</f>
        <v>288836</v>
      </c>
      <c r="H42" s="505">
        <f t="shared" si="3"/>
        <v>5.5</v>
      </c>
      <c r="I42" s="507"/>
      <c r="J42" s="508"/>
    </row>
    <row r="43" spans="1:10" ht="18" customHeight="1" x14ac:dyDescent="0.15">
      <c r="A43" s="887"/>
      <c r="B43" s="981" t="s">
        <v>633</v>
      </c>
      <c r="C43" s="890"/>
      <c r="D43" s="891"/>
      <c r="E43" s="259">
        <v>1</v>
      </c>
      <c r="F43" s="259">
        <v>1</v>
      </c>
      <c r="G43" s="260">
        <f>E43-F43</f>
        <v>0</v>
      </c>
      <c r="H43" s="294">
        <f t="shared" si="3"/>
        <v>0</v>
      </c>
      <c r="I43" s="451"/>
      <c r="J43" s="452"/>
    </row>
    <row r="44" spans="1:10" ht="18" customHeight="1" x14ac:dyDescent="0.15">
      <c r="A44" s="430" t="s">
        <v>376</v>
      </c>
      <c r="B44" s="431"/>
      <c r="C44" s="431"/>
      <c r="D44" s="432"/>
      <c r="E44" s="240">
        <f>SUM(E45:E48)</f>
        <v>1353822</v>
      </c>
      <c r="F44" s="240">
        <f>SUM(F45:F48)</f>
        <v>1330712</v>
      </c>
      <c r="G44" s="264">
        <f t="shared" si="2"/>
        <v>23110</v>
      </c>
      <c r="H44" s="443">
        <f t="shared" si="3"/>
        <v>1.7</v>
      </c>
      <c r="I44" s="424"/>
      <c r="J44" s="425"/>
    </row>
    <row r="45" spans="1:10" ht="18" customHeight="1" x14ac:dyDescent="0.15">
      <c r="A45" s="245"/>
      <c r="B45" s="976" t="s">
        <v>765</v>
      </c>
      <c r="C45" s="990"/>
      <c r="D45" s="977"/>
      <c r="E45" s="463">
        <v>130124</v>
      </c>
      <c r="F45" s="463">
        <v>125535</v>
      </c>
      <c r="G45" s="500">
        <f t="shared" si="2"/>
        <v>4589</v>
      </c>
      <c r="H45" s="505">
        <f t="shared" si="3"/>
        <v>3.7</v>
      </c>
      <c r="I45" s="991" t="s">
        <v>370</v>
      </c>
      <c r="J45" s="992"/>
    </row>
    <row r="46" spans="1:10" ht="18" customHeight="1" x14ac:dyDescent="0.15">
      <c r="A46" s="245"/>
      <c r="B46" s="973" t="s">
        <v>522</v>
      </c>
      <c r="C46" s="877"/>
      <c r="D46" s="860"/>
      <c r="E46" s="253">
        <v>52688</v>
      </c>
      <c r="F46" s="253">
        <v>50737</v>
      </c>
      <c r="G46" s="254">
        <f t="shared" si="2"/>
        <v>1951</v>
      </c>
      <c r="H46" s="255">
        <f t="shared" si="3"/>
        <v>3.8</v>
      </c>
      <c r="I46" s="848" t="s">
        <v>536</v>
      </c>
      <c r="J46" s="849"/>
    </row>
    <row r="47" spans="1:10" ht="18" customHeight="1" x14ac:dyDescent="0.15">
      <c r="A47" s="245"/>
      <c r="B47" s="893" t="s">
        <v>378</v>
      </c>
      <c r="C47" s="893"/>
      <c r="D47" s="893"/>
      <c r="E47" s="253">
        <v>59853</v>
      </c>
      <c r="F47" s="253">
        <v>52269</v>
      </c>
      <c r="G47" s="254">
        <f t="shared" si="2"/>
        <v>7584</v>
      </c>
      <c r="H47" s="255">
        <f t="shared" si="3"/>
        <v>14.5</v>
      </c>
      <c r="I47" s="947" t="s">
        <v>379</v>
      </c>
      <c r="J47" s="970"/>
    </row>
    <row r="48" spans="1:10" ht="18" customHeight="1" x14ac:dyDescent="0.15">
      <c r="A48" s="257"/>
      <c r="B48" s="883" t="s">
        <v>439</v>
      </c>
      <c r="C48" s="883"/>
      <c r="D48" s="883"/>
      <c r="E48" s="259">
        <v>1111157</v>
      </c>
      <c r="F48" s="259">
        <v>1102171</v>
      </c>
      <c r="G48" s="260">
        <f t="shared" si="2"/>
        <v>8986</v>
      </c>
      <c r="H48" s="294">
        <f t="shared" si="3"/>
        <v>0.8</v>
      </c>
      <c r="I48" s="880" t="s">
        <v>439</v>
      </c>
      <c r="J48" s="881"/>
    </row>
    <row r="49" spans="1:10" ht="18" customHeight="1" x14ac:dyDescent="0.15">
      <c r="A49" s="430" t="s">
        <v>496</v>
      </c>
      <c r="B49" s="431"/>
      <c r="C49" s="431"/>
      <c r="D49" s="432"/>
      <c r="E49" s="240">
        <f>SUM(E50:E51)</f>
        <v>6035458</v>
      </c>
      <c r="F49" s="240">
        <f>SUM(F50:F51)</f>
        <v>2279019</v>
      </c>
      <c r="G49" s="264">
        <f>SUM(G50:G51)</f>
        <v>3756439</v>
      </c>
      <c r="H49" s="443">
        <f t="shared" si="3"/>
        <v>164.8</v>
      </c>
      <c r="I49" s="884" t="s">
        <v>490</v>
      </c>
      <c r="J49" s="885"/>
    </row>
    <row r="50" spans="1:10" ht="18" customHeight="1" x14ac:dyDescent="0.15">
      <c r="A50" s="279"/>
      <c r="B50" s="993" t="s">
        <v>68</v>
      </c>
      <c r="C50" s="994"/>
      <c r="D50" s="995"/>
      <c r="E50" s="463">
        <v>524913</v>
      </c>
      <c r="F50" s="463">
        <v>406506</v>
      </c>
      <c r="G50" s="500">
        <f t="shared" ref="G50:G78" si="4">E50-F50</f>
        <v>118407</v>
      </c>
      <c r="H50" s="505">
        <f t="shared" si="3"/>
        <v>29.1</v>
      </c>
      <c r="I50" s="894"/>
      <c r="J50" s="895"/>
    </row>
    <row r="51" spans="1:10" ht="18" customHeight="1" x14ac:dyDescent="0.15">
      <c r="A51" s="303"/>
      <c r="B51" s="509" t="s">
        <v>754</v>
      </c>
      <c r="C51" s="305"/>
      <c r="D51" s="449"/>
      <c r="E51" s="284">
        <v>5510545</v>
      </c>
      <c r="F51" s="284">
        <v>1872513</v>
      </c>
      <c r="G51" s="260">
        <f t="shared" si="4"/>
        <v>3638032</v>
      </c>
      <c r="H51" s="294">
        <f t="shared" si="3"/>
        <v>194.3</v>
      </c>
      <c r="I51" s="896"/>
      <c r="J51" s="897"/>
    </row>
    <row r="52" spans="1:10" ht="18" customHeight="1" x14ac:dyDescent="0.15">
      <c r="A52" s="307" t="s">
        <v>149</v>
      </c>
      <c r="B52" s="308"/>
      <c r="C52" s="308"/>
      <c r="D52" s="309"/>
      <c r="E52" s="278">
        <v>4</v>
      </c>
      <c r="F52" s="278">
        <v>4</v>
      </c>
      <c r="G52" s="270">
        <f t="shared" si="4"/>
        <v>0</v>
      </c>
      <c r="H52" s="444">
        <f t="shared" si="3"/>
        <v>0</v>
      </c>
      <c r="I52" s="901" t="s">
        <v>641</v>
      </c>
      <c r="J52" s="902"/>
    </row>
    <row r="53" spans="1:10" ht="18" customHeight="1" x14ac:dyDescent="0.15">
      <c r="A53" s="851" t="s">
        <v>150</v>
      </c>
      <c r="B53" s="433" t="s">
        <v>702</v>
      </c>
      <c r="C53" s="433"/>
      <c r="D53" s="433"/>
      <c r="E53" s="240">
        <f>SUM(E54:E56)</f>
        <v>412786</v>
      </c>
      <c r="F53" s="240">
        <f>SUM(F54:F56)</f>
        <v>407000</v>
      </c>
      <c r="G53" s="264">
        <f t="shared" si="4"/>
        <v>5786</v>
      </c>
      <c r="H53" s="443">
        <f t="shared" si="3"/>
        <v>1.4</v>
      </c>
      <c r="I53" s="903" t="s">
        <v>383</v>
      </c>
      <c r="J53" s="904"/>
    </row>
    <row r="54" spans="1:10" ht="18" customHeight="1" x14ac:dyDescent="0.15">
      <c r="A54" s="852"/>
      <c r="B54" s="886"/>
      <c r="C54" s="510" t="s">
        <v>136</v>
      </c>
      <c r="D54" s="510"/>
      <c r="E54" s="511">
        <v>289424</v>
      </c>
      <c r="F54" s="511">
        <v>285730</v>
      </c>
      <c r="G54" s="500">
        <f t="shared" si="4"/>
        <v>3694</v>
      </c>
      <c r="H54" s="505">
        <f t="shared" si="3"/>
        <v>1.3</v>
      </c>
      <c r="I54" s="905"/>
      <c r="J54" s="906"/>
    </row>
    <row r="55" spans="1:10" ht="18" customHeight="1" x14ac:dyDescent="0.15">
      <c r="A55" s="852"/>
      <c r="B55" s="886"/>
      <c r="C55" s="996" t="s">
        <v>543</v>
      </c>
      <c r="D55" s="847"/>
      <c r="E55" s="419">
        <v>86373</v>
      </c>
      <c r="F55" s="419">
        <v>85270</v>
      </c>
      <c r="G55" s="254">
        <f t="shared" si="4"/>
        <v>1103</v>
      </c>
      <c r="H55" s="255">
        <f t="shared" si="3"/>
        <v>1.3</v>
      </c>
      <c r="I55" s="905"/>
      <c r="J55" s="906"/>
    </row>
    <row r="56" spans="1:10" ht="18" customHeight="1" x14ac:dyDescent="0.15">
      <c r="A56" s="852"/>
      <c r="B56" s="887"/>
      <c r="C56" s="446" t="s">
        <v>137</v>
      </c>
      <c r="D56" s="446"/>
      <c r="E56" s="259">
        <v>36989</v>
      </c>
      <c r="F56" s="259">
        <v>36000</v>
      </c>
      <c r="G56" s="260">
        <f t="shared" si="4"/>
        <v>989</v>
      </c>
      <c r="H56" s="294">
        <f t="shared" si="3"/>
        <v>2.7</v>
      </c>
      <c r="I56" s="905"/>
      <c r="J56" s="906"/>
    </row>
    <row r="57" spans="1:10" ht="18" customHeight="1" x14ac:dyDescent="0.15">
      <c r="A57" s="852"/>
      <c r="B57" s="433" t="s">
        <v>703</v>
      </c>
      <c r="C57" s="433"/>
      <c r="D57" s="433"/>
      <c r="E57" s="240">
        <f>SUM(E58:E60)</f>
        <v>132266</v>
      </c>
      <c r="F57" s="240">
        <f>SUM(F58:F60)</f>
        <v>122840</v>
      </c>
      <c r="G57" s="264">
        <f t="shared" si="4"/>
        <v>9426</v>
      </c>
      <c r="H57" s="443">
        <f t="shared" si="3"/>
        <v>7.7</v>
      </c>
      <c r="I57" s="905"/>
      <c r="J57" s="906"/>
    </row>
    <row r="58" spans="1:10" ht="18" customHeight="1" x14ac:dyDescent="0.15">
      <c r="A58" s="852"/>
      <c r="B58" s="886"/>
      <c r="C58" s="510" t="s">
        <v>136</v>
      </c>
      <c r="D58" s="510"/>
      <c r="E58" s="511">
        <v>91785</v>
      </c>
      <c r="F58" s="511">
        <v>85737</v>
      </c>
      <c r="G58" s="500">
        <f t="shared" si="4"/>
        <v>6048</v>
      </c>
      <c r="H58" s="505">
        <f t="shared" si="3"/>
        <v>7.1</v>
      </c>
      <c r="I58" s="905"/>
      <c r="J58" s="906"/>
    </row>
    <row r="59" spans="1:10" ht="18" customHeight="1" x14ac:dyDescent="0.15">
      <c r="A59" s="852"/>
      <c r="B59" s="886"/>
      <c r="C59" s="996" t="s">
        <v>543</v>
      </c>
      <c r="D59" s="847"/>
      <c r="E59" s="419">
        <v>29205</v>
      </c>
      <c r="F59" s="419">
        <v>26737</v>
      </c>
      <c r="G59" s="254">
        <f>E59-F59</f>
        <v>2468</v>
      </c>
      <c r="H59" s="255">
        <f t="shared" si="3"/>
        <v>9.1999999999999993</v>
      </c>
      <c r="I59" s="905"/>
      <c r="J59" s="906"/>
    </row>
    <row r="60" spans="1:10" ht="18" customHeight="1" x14ac:dyDescent="0.15">
      <c r="A60" s="852"/>
      <c r="B60" s="887"/>
      <c r="C60" s="446" t="s">
        <v>137</v>
      </c>
      <c r="D60" s="446"/>
      <c r="E60" s="259">
        <v>11276</v>
      </c>
      <c r="F60" s="259">
        <v>10366</v>
      </c>
      <c r="G60" s="260">
        <f t="shared" si="4"/>
        <v>910</v>
      </c>
      <c r="H60" s="294">
        <f t="shared" si="3"/>
        <v>8.8000000000000007</v>
      </c>
      <c r="I60" s="907"/>
      <c r="J60" s="908"/>
    </row>
    <row r="61" spans="1:10" ht="28.5" customHeight="1" x14ac:dyDescent="0.15">
      <c r="A61" s="852"/>
      <c r="B61" s="422" t="s">
        <v>152</v>
      </c>
      <c r="C61" s="422"/>
      <c r="D61" s="422"/>
      <c r="E61" s="278">
        <v>303114</v>
      </c>
      <c r="F61" s="278">
        <v>299604</v>
      </c>
      <c r="G61" s="270">
        <f t="shared" si="4"/>
        <v>3510</v>
      </c>
      <c r="H61" s="444">
        <f t="shared" si="3"/>
        <v>1.2</v>
      </c>
      <c r="I61" s="870" t="s">
        <v>384</v>
      </c>
      <c r="J61" s="871"/>
    </row>
    <row r="62" spans="1:10" ht="28.5" customHeight="1" x14ac:dyDescent="0.15">
      <c r="A62" s="852"/>
      <c r="B62" s="422" t="s">
        <v>153</v>
      </c>
      <c r="C62" s="422"/>
      <c r="D62" s="422"/>
      <c r="E62" s="278">
        <v>87920</v>
      </c>
      <c r="F62" s="278">
        <v>85680</v>
      </c>
      <c r="G62" s="270">
        <f t="shared" si="4"/>
        <v>2240</v>
      </c>
      <c r="H62" s="444">
        <f t="shared" si="3"/>
        <v>2.6</v>
      </c>
      <c r="I62" s="866" t="s">
        <v>385</v>
      </c>
      <c r="J62" s="867"/>
    </row>
    <row r="63" spans="1:10" ht="28.5" customHeight="1" x14ac:dyDescent="0.15">
      <c r="A63" s="852"/>
      <c r="B63" s="422" t="s">
        <v>386</v>
      </c>
      <c r="C63" s="422"/>
      <c r="D63" s="422"/>
      <c r="E63" s="278">
        <v>69680</v>
      </c>
      <c r="F63" s="278">
        <v>76092</v>
      </c>
      <c r="G63" s="270">
        <f t="shared" si="4"/>
        <v>-6412</v>
      </c>
      <c r="H63" s="444">
        <f t="shared" si="3"/>
        <v>-8.4</v>
      </c>
      <c r="I63" s="866" t="s">
        <v>387</v>
      </c>
      <c r="J63" s="911"/>
    </row>
    <row r="64" spans="1:10" ht="18" customHeight="1" x14ac:dyDescent="0.15">
      <c r="A64" s="852"/>
      <c r="B64" s="437" t="s">
        <v>155</v>
      </c>
      <c r="C64" s="439"/>
      <c r="D64" s="438"/>
      <c r="E64" s="420">
        <v>3292596</v>
      </c>
      <c r="F64" s="420">
        <v>3182386</v>
      </c>
      <c r="G64" s="264">
        <f t="shared" si="4"/>
        <v>110210</v>
      </c>
      <c r="H64" s="444">
        <f t="shared" si="3"/>
        <v>3.5</v>
      </c>
      <c r="I64" s="912"/>
      <c r="J64" s="913"/>
    </row>
    <row r="65" spans="1:10" ht="18" hidden="1" customHeight="1" x14ac:dyDescent="0.15">
      <c r="A65" s="852"/>
      <c r="B65" s="245"/>
      <c r="C65" s="428" t="s">
        <v>136</v>
      </c>
      <c r="D65" s="429"/>
      <c r="E65" s="247">
        <v>2158879</v>
      </c>
      <c r="F65" s="247">
        <v>2158879</v>
      </c>
      <c r="G65" s="248">
        <f t="shared" si="4"/>
        <v>0</v>
      </c>
      <c r="H65" s="443">
        <f t="shared" ref="H65:H66" si="5">ROUND((E65/F65*100)-100,2)</f>
        <v>0</v>
      </c>
      <c r="I65" s="914"/>
      <c r="J65" s="915"/>
    </row>
    <row r="66" spans="1:10" ht="18" hidden="1" customHeight="1" x14ac:dyDescent="0.15">
      <c r="A66" s="852"/>
      <c r="B66" s="257"/>
      <c r="C66" s="426" t="s">
        <v>137</v>
      </c>
      <c r="D66" s="427"/>
      <c r="E66" s="259">
        <v>18015</v>
      </c>
      <c r="F66" s="259">
        <v>18015</v>
      </c>
      <c r="G66" s="260">
        <f t="shared" si="4"/>
        <v>0</v>
      </c>
      <c r="H66" s="255">
        <f t="shared" si="5"/>
        <v>0</v>
      </c>
      <c r="I66" s="916"/>
      <c r="J66" s="917"/>
    </row>
    <row r="67" spans="1:10" ht="18" customHeight="1" x14ac:dyDescent="0.15">
      <c r="A67" s="853"/>
      <c r="B67" s="837" t="s">
        <v>140</v>
      </c>
      <c r="C67" s="838"/>
      <c r="D67" s="839"/>
      <c r="E67" s="269">
        <f>E53+E57+E61+E62+E63+E64</f>
        <v>4298362</v>
      </c>
      <c r="F67" s="269">
        <f>F53+F57+F61+F62+F63+F64</f>
        <v>4173602</v>
      </c>
      <c r="G67" s="270">
        <f t="shared" si="4"/>
        <v>124760</v>
      </c>
      <c r="H67" s="294">
        <f t="shared" ref="H67:H79" si="6">ROUND((E67/F67*100)-100,1)</f>
        <v>3</v>
      </c>
      <c r="I67" s="436"/>
      <c r="J67" s="276"/>
    </row>
    <row r="68" spans="1:10" ht="18" customHeight="1" x14ac:dyDescent="0.15">
      <c r="A68" s="918" t="s">
        <v>156</v>
      </c>
      <c r="B68" s="850" t="s">
        <v>157</v>
      </c>
      <c r="C68" s="850"/>
      <c r="D68" s="850"/>
      <c r="E68" s="269">
        <v>1</v>
      </c>
      <c r="F68" s="269">
        <v>1</v>
      </c>
      <c r="G68" s="270">
        <f t="shared" si="4"/>
        <v>0</v>
      </c>
      <c r="H68" s="444">
        <f t="shared" si="6"/>
        <v>0</v>
      </c>
      <c r="I68" s="912" t="s">
        <v>388</v>
      </c>
      <c r="J68" s="913"/>
    </row>
    <row r="69" spans="1:10" ht="18" customHeight="1" x14ac:dyDescent="0.15">
      <c r="A69" s="919"/>
      <c r="B69" s="850" t="s">
        <v>158</v>
      </c>
      <c r="C69" s="850"/>
      <c r="D69" s="850"/>
      <c r="E69" s="269">
        <v>0</v>
      </c>
      <c r="F69" s="269">
        <v>0</v>
      </c>
      <c r="G69" s="270">
        <f t="shared" si="4"/>
        <v>0</v>
      </c>
      <c r="H69" s="444" t="s">
        <v>755</v>
      </c>
      <c r="I69" s="914"/>
      <c r="J69" s="915"/>
    </row>
    <row r="70" spans="1:10" ht="18" customHeight="1" x14ac:dyDescent="0.15">
      <c r="A70" s="920"/>
      <c r="B70" s="836" t="s">
        <v>140</v>
      </c>
      <c r="C70" s="836"/>
      <c r="D70" s="836"/>
      <c r="E70" s="269">
        <f>SUM(E68:E69)</f>
        <v>1</v>
      </c>
      <c r="F70" s="269">
        <f>SUM(F68:F69)</f>
        <v>1</v>
      </c>
      <c r="G70" s="270">
        <f t="shared" si="4"/>
        <v>0</v>
      </c>
      <c r="H70" s="444">
        <f t="shared" si="6"/>
        <v>0</v>
      </c>
      <c r="I70" s="916"/>
      <c r="J70" s="917"/>
    </row>
    <row r="71" spans="1:10" ht="18" customHeight="1" x14ac:dyDescent="0.15">
      <c r="A71" s="851" t="s">
        <v>159</v>
      </c>
      <c r="B71" s="850" t="s">
        <v>160</v>
      </c>
      <c r="C71" s="850"/>
      <c r="D71" s="850"/>
      <c r="E71" s="269">
        <v>30000</v>
      </c>
      <c r="F71" s="269">
        <v>30000</v>
      </c>
      <c r="G71" s="270">
        <f t="shared" si="4"/>
        <v>0</v>
      </c>
      <c r="H71" s="444">
        <f t="shared" si="6"/>
        <v>0</v>
      </c>
      <c r="I71" s="436" t="s">
        <v>389</v>
      </c>
      <c r="J71" s="276"/>
    </row>
    <row r="72" spans="1:10" ht="18" customHeight="1" x14ac:dyDescent="0.15">
      <c r="A72" s="852"/>
      <c r="B72" s="850" t="s">
        <v>161</v>
      </c>
      <c r="C72" s="850"/>
      <c r="D72" s="850"/>
      <c r="E72" s="269">
        <v>81</v>
      </c>
      <c r="F72" s="269">
        <v>50</v>
      </c>
      <c r="G72" s="270">
        <f t="shared" si="4"/>
        <v>31</v>
      </c>
      <c r="H72" s="444">
        <f t="shared" si="6"/>
        <v>62</v>
      </c>
      <c r="I72" s="436" t="s">
        <v>390</v>
      </c>
      <c r="J72" s="276"/>
    </row>
    <row r="73" spans="1:10" ht="18" customHeight="1" x14ac:dyDescent="0.15">
      <c r="A73" s="852"/>
      <c r="B73" s="320" t="s">
        <v>162</v>
      </c>
      <c r="C73" s="321"/>
      <c r="D73" s="322"/>
      <c r="E73" s="274">
        <f>SUM(E74:E77)</f>
        <v>16761</v>
      </c>
      <c r="F73" s="274">
        <f>SUM(F74:F77)</f>
        <v>17001</v>
      </c>
      <c r="G73" s="264">
        <f t="shared" si="4"/>
        <v>-240</v>
      </c>
      <c r="H73" s="443">
        <f t="shared" si="6"/>
        <v>-1.4</v>
      </c>
      <c r="I73" s="323"/>
      <c r="J73" s="456"/>
    </row>
    <row r="74" spans="1:10" ht="18" customHeight="1" x14ac:dyDescent="0.15">
      <c r="A74" s="852"/>
      <c r="B74" s="325"/>
      <c r="C74" s="462" t="s">
        <v>248</v>
      </c>
      <c r="D74" s="512"/>
      <c r="E74" s="361">
        <v>1</v>
      </c>
      <c r="F74" s="361">
        <v>1</v>
      </c>
      <c r="G74" s="500">
        <f t="shared" si="4"/>
        <v>0</v>
      </c>
      <c r="H74" s="505">
        <f t="shared" si="6"/>
        <v>0</v>
      </c>
      <c r="I74" s="985"/>
      <c r="J74" s="986"/>
    </row>
    <row r="75" spans="1:10" ht="18" customHeight="1" x14ac:dyDescent="0.15">
      <c r="A75" s="852"/>
      <c r="B75" s="325"/>
      <c r="C75" s="466" t="s">
        <v>249</v>
      </c>
      <c r="D75" s="445"/>
      <c r="E75" s="328">
        <v>1000</v>
      </c>
      <c r="F75" s="328">
        <v>1000</v>
      </c>
      <c r="G75" s="248">
        <f t="shared" si="4"/>
        <v>0</v>
      </c>
      <c r="H75" s="255">
        <f t="shared" si="6"/>
        <v>0</v>
      </c>
      <c r="I75" s="844" t="s">
        <v>391</v>
      </c>
      <c r="J75" s="845"/>
    </row>
    <row r="76" spans="1:10" ht="18" customHeight="1" x14ac:dyDescent="0.15">
      <c r="A76" s="852"/>
      <c r="B76" s="325"/>
      <c r="C76" s="466" t="s">
        <v>250</v>
      </c>
      <c r="D76" s="445"/>
      <c r="E76" s="328">
        <v>10000</v>
      </c>
      <c r="F76" s="328">
        <v>10000</v>
      </c>
      <c r="G76" s="248">
        <f t="shared" si="4"/>
        <v>0</v>
      </c>
      <c r="H76" s="255">
        <f t="shared" si="6"/>
        <v>0</v>
      </c>
      <c r="I76" s="997" t="s">
        <v>739</v>
      </c>
      <c r="J76" s="998"/>
    </row>
    <row r="77" spans="1:10" ht="18" customHeight="1" x14ac:dyDescent="0.15">
      <c r="A77" s="852"/>
      <c r="B77" s="236"/>
      <c r="C77" s="469" t="s">
        <v>162</v>
      </c>
      <c r="D77" s="449"/>
      <c r="E77" s="330">
        <v>5760</v>
      </c>
      <c r="F77" s="330">
        <v>6000</v>
      </c>
      <c r="G77" s="260">
        <f t="shared" si="4"/>
        <v>-240</v>
      </c>
      <c r="H77" s="294">
        <f t="shared" si="6"/>
        <v>-4</v>
      </c>
      <c r="I77" s="880" t="s">
        <v>634</v>
      </c>
      <c r="J77" s="881"/>
    </row>
    <row r="78" spans="1:10" ht="18" customHeight="1" x14ac:dyDescent="0.15">
      <c r="A78" s="852"/>
      <c r="B78" s="999" t="s">
        <v>140</v>
      </c>
      <c r="C78" s="999"/>
      <c r="D78" s="999"/>
      <c r="E78" s="274">
        <f>E71+E72+E73</f>
        <v>46842</v>
      </c>
      <c r="F78" s="274">
        <f>F71+F72+F73</f>
        <v>47051</v>
      </c>
      <c r="G78" s="264">
        <f t="shared" si="4"/>
        <v>-209</v>
      </c>
      <c r="H78" s="461">
        <f t="shared" si="6"/>
        <v>-0.4</v>
      </c>
      <c r="I78" s="442"/>
      <c r="J78" s="244"/>
    </row>
    <row r="79" spans="1:10" ht="18" customHeight="1" x14ac:dyDescent="0.15">
      <c r="A79" s="459" t="s">
        <v>756</v>
      </c>
      <c r="B79" s="460"/>
      <c r="C79" s="460"/>
      <c r="D79" s="460"/>
      <c r="E79" s="269">
        <f>SUM(E78,E70,E67,E52,E49,E44,E41,E38,E37,E26,E25,E24)</f>
        <v>28243633</v>
      </c>
      <c r="F79" s="269">
        <f>SUM(F78,F70,F67,F52,F49,F44,F41,F38,F37,F26,F25,F24)</f>
        <v>24091770</v>
      </c>
      <c r="G79" s="269">
        <f>SUM(G78,G70,G67,G52,G49,G44,G41,G38,G37,G26,G25,G24)</f>
        <v>4151863</v>
      </c>
      <c r="H79" s="461">
        <f t="shared" si="6"/>
        <v>17.2</v>
      </c>
      <c r="I79" s="457"/>
      <c r="J79" s="458"/>
    </row>
    <row r="80" spans="1:10" ht="15" customHeight="1" x14ac:dyDescent="0.15">
      <c r="E80" s="58"/>
    </row>
  </sheetData>
  <mergeCells count="79">
    <mergeCell ref="A71:A78"/>
    <mergeCell ref="B71:D71"/>
    <mergeCell ref="B72:D72"/>
    <mergeCell ref="I74:J74"/>
    <mergeCell ref="I75:J75"/>
    <mergeCell ref="I76:J76"/>
    <mergeCell ref="I77:J77"/>
    <mergeCell ref="B78:D78"/>
    <mergeCell ref="A68:A70"/>
    <mergeCell ref="B68:D68"/>
    <mergeCell ref="I68:J70"/>
    <mergeCell ref="B69:D69"/>
    <mergeCell ref="B70:D70"/>
    <mergeCell ref="I49:J51"/>
    <mergeCell ref="B50:D50"/>
    <mergeCell ref="I52:J52"/>
    <mergeCell ref="A53:A67"/>
    <mergeCell ref="I53:J60"/>
    <mergeCell ref="B54:B56"/>
    <mergeCell ref="C55:D55"/>
    <mergeCell ref="B58:B60"/>
    <mergeCell ref="C59:D59"/>
    <mergeCell ref="I61:J61"/>
    <mergeCell ref="I62:J62"/>
    <mergeCell ref="I63:J63"/>
    <mergeCell ref="I64:J66"/>
    <mergeCell ref="B67:D67"/>
    <mergeCell ref="I45:J45"/>
    <mergeCell ref="B47:D47"/>
    <mergeCell ref="I47:J47"/>
    <mergeCell ref="B48:D48"/>
    <mergeCell ref="I48:J48"/>
    <mergeCell ref="I34:J34"/>
    <mergeCell ref="C35:D35"/>
    <mergeCell ref="C36:D36"/>
    <mergeCell ref="I36:J36"/>
    <mergeCell ref="B46:D46"/>
    <mergeCell ref="I46:J46"/>
    <mergeCell ref="B37:D37"/>
    <mergeCell ref="B39:D39"/>
    <mergeCell ref="I39:J40"/>
    <mergeCell ref="B40:D40"/>
    <mergeCell ref="A41:D41"/>
    <mergeCell ref="I41:J41"/>
    <mergeCell ref="A42:A43"/>
    <mergeCell ref="B42:D42"/>
    <mergeCell ref="B43:D43"/>
    <mergeCell ref="B45:D45"/>
    <mergeCell ref="I30:J30"/>
    <mergeCell ref="B31:D31"/>
    <mergeCell ref="I31:J31"/>
    <mergeCell ref="B32:D32"/>
    <mergeCell ref="I32:J32"/>
    <mergeCell ref="B27:D27"/>
    <mergeCell ref="C28:D28"/>
    <mergeCell ref="C30:D30"/>
    <mergeCell ref="B33:D33"/>
    <mergeCell ref="C34:D34"/>
    <mergeCell ref="I28:J28"/>
    <mergeCell ref="C29:D29"/>
    <mergeCell ref="I29:J29"/>
    <mergeCell ref="A6:A24"/>
    <mergeCell ref="B6:B14"/>
    <mergeCell ref="C6:D6"/>
    <mergeCell ref="C10:D10"/>
    <mergeCell ref="C14:D14"/>
    <mergeCell ref="B15:B23"/>
    <mergeCell ref="C15:D15"/>
    <mergeCell ref="C19:D19"/>
    <mergeCell ref="C23:D23"/>
    <mergeCell ref="B24:D24"/>
    <mergeCell ref="A25:D25"/>
    <mergeCell ref="A26:D26"/>
    <mergeCell ref="A27:A37"/>
    <mergeCell ref="A4:D5"/>
    <mergeCell ref="E4:E5"/>
    <mergeCell ref="F4:F5"/>
    <mergeCell ref="G4:H4"/>
    <mergeCell ref="I4:J5"/>
  </mergeCells>
  <phoneticPr fontId="2"/>
  <dataValidations count="2">
    <dataValidation imeMode="hiragana" allowBlank="1" showInputMessage="1" showErrorMessage="1" sqref="I67:I68 J37 I44:I46 J67 I61:I64 I49 I71:J72 I52 J3 J6:J27 J33 I3:I38 I74:I65528 J78:J65528"/>
    <dataValidation imeMode="off" allowBlank="1" showInputMessage="1" showErrorMessage="1" sqref="L32 E6:H78 H79"/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37" max="9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7" zoomScale="90" zoomScaleNormal="100" zoomScaleSheetLayoutView="90" workbookViewId="0">
      <selection activeCell="H23" sqref="H23"/>
    </sheetView>
  </sheetViews>
  <sheetFormatPr defaultRowHeight="16.5" customHeight="1" x14ac:dyDescent="0.15"/>
  <cols>
    <col min="1" max="2" width="3.125" style="40" customWidth="1"/>
    <col min="3" max="3" width="19.75" style="40" customWidth="1"/>
    <col min="4" max="5" width="11.625" style="40" customWidth="1"/>
    <col min="6" max="6" width="13.625" style="40" customWidth="1"/>
    <col min="7" max="7" width="8.625" style="40" customWidth="1"/>
    <col min="8" max="8" width="17.625" style="40" customWidth="1"/>
    <col min="9" max="9" width="11" style="41" customWidth="1"/>
    <col min="10" max="16384" width="9" style="40"/>
  </cols>
  <sheetData>
    <row r="1" spans="1:9" ht="24" customHeight="1" x14ac:dyDescent="0.15">
      <c r="A1" s="236" t="s">
        <v>256</v>
      </c>
      <c r="B1" s="236"/>
      <c r="C1" s="236"/>
      <c r="D1" s="333"/>
      <c r="E1" s="236"/>
      <c r="F1" s="236"/>
      <c r="G1" s="236"/>
      <c r="H1" s="236"/>
      <c r="I1" s="238" t="s">
        <v>363</v>
      </c>
    </row>
    <row r="2" spans="1:9" ht="15" customHeight="1" x14ac:dyDescent="0.15">
      <c r="A2" s="825" t="s">
        <v>0</v>
      </c>
      <c r="B2" s="826"/>
      <c r="C2" s="827"/>
      <c r="D2" s="930" t="s">
        <v>770</v>
      </c>
      <c r="E2" s="932" t="s">
        <v>771</v>
      </c>
      <c r="F2" s="934" t="s">
        <v>473</v>
      </c>
      <c r="G2" s="935"/>
      <c r="H2" s="825" t="s">
        <v>19</v>
      </c>
      <c r="I2" s="936"/>
    </row>
    <row r="3" spans="1:9" ht="26.25" customHeight="1" x14ac:dyDescent="0.15">
      <c r="A3" s="828"/>
      <c r="B3" s="829"/>
      <c r="C3" s="830"/>
      <c r="D3" s="931"/>
      <c r="E3" s="933"/>
      <c r="F3" s="434" t="s">
        <v>366</v>
      </c>
      <c r="G3" s="434" t="s">
        <v>690</v>
      </c>
      <c r="H3" s="937"/>
      <c r="I3" s="938"/>
    </row>
    <row r="4" spans="1:9" ht="17.25" customHeight="1" x14ac:dyDescent="0.15">
      <c r="A4" s="320" t="s">
        <v>763</v>
      </c>
      <c r="B4" s="450"/>
      <c r="C4" s="450"/>
      <c r="D4" s="278">
        <f>SUM(D5:D6)</f>
        <v>303114</v>
      </c>
      <c r="E4" s="278">
        <f>SUM(E5:E6)</f>
        <v>299604</v>
      </c>
      <c r="F4" s="332">
        <f>D4-E4</f>
        <v>3510</v>
      </c>
      <c r="G4" s="271">
        <f>ROUND(F4/E4*100,2)</f>
        <v>1.17</v>
      </c>
      <c r="H4" s="493"/>
      <c r="I4" s="494"/>
    </row>
    <row r="5" spans="1:9" ht="17.25" customHeight="1" x14ac:dyDescent="0.15">
      <c r="A5" s="495"/>
      <c r="B5" s="307" t="s">
        <v>164</v>
      </c>
      <c r="C5" s="334"/>
      <c r="D5" s="278">
        <v>174748</v>
      </c>
      <c r="E5" s="278">
        <v>164491</v>
      </c>
      <c r="F5" s="332">
        <f t="shared" ref="F5:F49" si="0">D5-E5</f>
        <v>10257</v>
      </c>
      <c r="G5" s="271">
        <f t="shared" ref="G5:G21" si="1">ROUND(F5/E5*100,2)</f>
        <v>6.24</v>
      </c>
      <c r="H5" s="884" t="s">
        <v>516</v>
      </c>
      <c r="I5" s="925"/>
    </row>
    <row r="6" spans="1:9" ht="17.25" customHeight="1" x14ac:dyDescent="0.15">
      <c r="A6" s="496"/>
      <c r="B6" s="307" t="s">
        <v>165</v>
      </c>
      <c r="C6" s="308"/>
      <c r="D6" s="278">
        <v>128366</v>
      </c>
      <c r="E6" s="278">
        <v>135113</v>
      </c>
      <c r="F6" s="332">
        <f t="shared" si="0"/>
        <v>-6747</v>
      </c>
      <c r="G6" s="271">
        <f t="shared" si="1"/>
        <v>-4.99</v>
      </c>
      <c r="H6" s="928"/>
      <c r="I6" s="929"/>
    </row>
    <row r="7" spans="1:9" ht="17.25" customHeight="1" x14ac:dyDescent="0.15">
      <c r="A7" s="350" t="s">
        <v>764</v>
      </c>
      <c r="B7" s="447"/>
      <c r="C7" s="448"/>
      <c r="D7" s="278">
        <f>SUM(D14,D21,D22:D24)</f>
        <v>16334798</v>
      </c>
      <c r="E7" s="278">
        <f>SUM(E14,E21,E22:E24)</f>
        <v>16043741</v>
      </c>
      <c r="F7" s="332">
        <f>D7-E7</f>
        <v>291057</v>
      </c>
      <c r="G7" s="271">
        <f>ROUND(F7/E7*100,2)</f>
        <v>1.81</v>
      </c>
      <c r="H7" s="453"/>
      <c r="I7" s="454"/>
    </row>
    <row r="8" spans="1:9" ht="17.25" customHeight="1" x14ac:dyDescent="0.15">
      <c r="A8" s="497"/>
      <c r="B8" s="851" t="s">
        <v>757</v>
      </c>
      <c r="C8" s="462" t="s">
        <v>258</v>
      </c>
      <c r="D8" s="463">
        <v>13286277</v>
      </c>
      <c r="E8" s="463">
        <v>13158965</v>
      </c>
      <c r="F8" s="362">
        <f t="shared" si="0"/>
        <v>127312</v>
      </c>
      <c r="G8" s="363">
        <f t="shared" si="1"/>
        <v>0.97</v>
      </c>
      <c r="H8" s="464" t="s">
        <v>308</v>
      </c>
      <c r="I8" s="465">
        <v>13515</v>
      </c>
    </row>
    <row r="9" spans="1:9" ht="17.25" customHeight="1" x14ac:dyDescent="0.15">
      <c r="A9" s="497"/>
      <c r="B9" s="852"/>
      <c r="C9" s="466" t="s">
        <v>259</v>
      </c>
      <c r="D9" s="247">
        <v>208020</v>
      </c>
      <c r="E9" s="247">
        <v>202631</v>
      </c>
      <c r="F9" s="344">
        <f t="shared" si="0"/>
        <v>5389</v>
      </c>
      <c r="G9" s="249">
        <f t="shared" si="1"/>
        <v>2.66</v>
      </c>
      <c r="H9" s="467" t="s">
        <v>308</v>
      </c>
      <c r="I9" s="468">
        <v>7186</v>
      </c>
    </row>
    <row r="10" spans="1:9" ht="17.25" customHeight="1" x14ac:dyDescent="0.15">
      <c r="A10" s="497"/>
      <c r="B10" s="852"/>
      <c r="C10" s="466" t="s">
        <v>260</v>
      </c>
      <c r="D10" s="247">
        <v>1657381</v>
      </c>
      <c r="E10" s="247">
        <v>1542828</v>
      </c>
      <c r="F10" s="344">
        <f t="shared" si="0"/>
        <v>114553</v>
      </c>
      <c r="G10" s="249">
        <f t="shared" si="1"/>
        <v>7.42</v>
      </c>
      <c r="H10" s="467" t="s">
        <v>308</v>
      </c>
      <c r="I10" s="468">
        <v>65187</v>
      </c>
    </row>
    <row r="11" spans="1:9" ht="17.25" customHeight="1" x14ac:dyDescent="0.15">
      <c r="A11" s="497"/>
      <c r="B11" s="852"/>
      <c r="C11" s="466" t="s">
        <v>740</v>
      </c>
      <c r="D11" s="247">
        <v>825</v>
      </c>
      <c r="E11" s="247">
        <v>825</v>
      </c>
      <c r="F11" s="344">
        <f t="shared" si="0"/>
        <v>0</v>
      </c>
      <c r="G11" s="249">
        <f t="shared" si="1"/>
        <v>0</v>
      </c>
      <c r="H11" s="467"/>
      <c r="I11" s="468"/>
    </row>
    <row r="12" spans="1:9" ht="17.25" customHeight="1" x14ac:dyDescent="0.15">
      <c r="A12" s="497"/>
      <c r="B12" s="852"/>
      <c r="C12" s="466" t="s">
        <v>261</v>
      </c>
      <c r="D12" s="247">
        <v>180</v>
      </c>
      <c r="E12" s="247">
        <v>180</v>
      </c>
      <c r="F12" s="344">
        <f t="shared" si="0"/>
        <v>0</v>
      </c>
      <c r="G12" s="249">
        <f t="shared" si="1"/>
        <v>0</v>
      </c>
      <c r="H12" s="250"/>
      <c r="I12" s="251"/>
    </row>
    <row r="13" spans="1:9" ht="17.25" customHeight="1" x14ac:dyDescent="0.15">
      <c r="A13" s="497"/>
      <c r="B13" s="852"/>
      <c r="C13" s="469" t="s">
        <v>262</v>
      </c>
      <c r="D13" s="259">
        <v>20672</v>
      </c>
      <c r="E13" s="259">
        <v>18397</v>
      </c>
      <c r="F13" s="353">
        <f t="shared" si="0"/>
        <v>2275</v>
      </c>
      <c r="G13" s="261">
        <f t="shared" si="1"/>
        <v>12.37</v>
      </c>
      <c r="H13" s="1000" t="s">
        <v>395</v>
      </c>
      <c r="I13" s="1001"/>
    </row>
    <row r="14" spans="1:9" ht="17.25" customHeight="1" x14ac:dyDescent="0.15">
      <c r="A14" s="497"/>
      <c r="B14" s="853"/>
      <c r="C14" s="491" t="s">
        <v>759</v>
      </c>
      <c r="D14" s="278">
        <f>SUM(D8:D13)</f>
        <v>15173355</v>
      </c>
      <c r="E14" s="278">
        <f>SUM(E8:E13)</f>
        <v>14923826</v>
      </c>
      <c r="F14" s="332">
        <f t="shared" si="0"/>
        <v>249529</v>
      </c>
      <c r="G14" s="271">
        <f t="shared" si="1"/>
        <v>1.67</v>
      </c>
      <c r="H14" s="435"/>
      <c r="I14" s="273"/>
    </row>
    <row r="15" spans="1:9" ht="17.25" customHeight="1" x14ac:dyDescent="0.15">
      <c r="A15" s="497"/>
      <c r="B15" s="851" t="s">
        <v>758</v>
      </c>
      <c r="C15" s="462" t="s">
        <v>258</v>
      </c>
      <c r="D15" s="463">
        <v>798614</v>
      </c>
      <c r="E15" s="463">
        <v>770288</v>
      </c>
      <c r="F15" s="362">
        <f t="shared" si="0"/>
        <v>28326</v>
      </c>
      <c r="G15" s="363">
        <f t="shared" si="1"/>
        <v>3.68</v>
      </c>
      <c r="H15" s="464" t="s">
        <v>308</v>
      </c>
      <c r="I15" s="465">
        <v>14457</v>
      </c>
    </row>
    <row r="16" spans="1:9" ht="17.25" customHeight="1" x14ac:dyDescent="0.15">
      <c r="A16" s="497"/>
      <c r="B16" s="852"/>
      <c r="C16" s="466" t="s">
        <v>259</v>
      </c>
      <c r="D16" s="247">
        <v>9780</v>
      </c>
      <c r="E16" s="247">
        <v>9171</v>
      </c>
      <c r="F16" s="344">
        <f t="shared" si="0"/>
        <v>609</v>
      </c>
      <c r="G16" s="249">
        <f t="shared" si="1"/>
        <v>6.64</v>
      </c>
      <c r="H16" s="467" t="s">
        <v>308</v>
      </c>
      <c r="I16" s="468">
        <v>5895</v>
      </c>
    </row>
    <row r="17" spans="1:9" ht="17.25" customHeight="1" x14ac:dyDescent="0.15">
      <c r="A17" s="497"/>
      <c r="B17" s="852"/>
      <c r="C17" s="466" t="s">
        <v>260</v>
      </c>
      <c r="D17" s="247">
        <v>151000</v>
      </c>
      <c r="E17" s="247">
        <v>142955</v>
      </c>
      <c r="F17" s="344">
        <f t="shared" si="0"/>
        <v>8045</v>
      </c>
      <c r="G17" s="249">
        <f t="shared" si="1"/>
        <v>5.63</v>
      </c>
      <c r="H17" s="467" t="s">
        <v>308</v>
      </c>
      <c r="I17" s="468">
        <v>115001</v>
      </c>
    </row>
    <row r="18" spans="1:9" ht="17.25" customHeight="1" x14ac:dyDescent="0.15">
      <c r="A18" s="497"/>
      <c r="B18" s="852"/>
      <c r="C18" s="466" t="s">
        <v>740</v>
      </c>
      <c r="D18" s="247">
        <v>275</v>
      </c>
      <c r="E18" s="247">
        <v>275</v>
      </c>
      <c r="F18" s="344">
        <f t="shared" si="0"/>
        <v>0</v>
      </c>
      <c r="G18" s="249">
        <f t="shared" si="1"/>
        <v>0</v>
      </c>
      <c r="H18" s="467"/>
      <c r="I18" s="468"/>
    </row>
    <row r="19" spans="1:9" ht="17.25" customHeight="1" x14ac:dyDescent="0.15">
      <c r="A19" s="497"/>
      <c r="B19" s="852"/>
      <c r="C19" s="466" t="s">
        <v>261</v>
      </c>
      <c r="D19" s="247">
        <v>180</v>
      </c>
      <c r="E19" s="247">
        <v>180</v>
      </c>
      <c r="F19" s="344">
        <f t="shared" si="0"/>
        <v>0</v>
      </c>
      <c r="G19" s="249">
        <f t="shared" si="1"/>
        <v>0</v>
      </c>
      <c r="H19" s="440"/>
      <c r="I19" s="478"/>
    </row>
    <row r="20" spans="1:9" ht="17.25" customHeight="1" x14ac:dyDescent="0.15">
      <c r="A20" s="497"/>
      <c r="B20" s="852"/>
      <c r="C20" s="469" t="s">
        <v>262</v>
      </c>
      <c r="D20" s="259">
        <v>296</v>
      </c>
      <c r="E20" s="259">
        <v>571</v>
      </c>
      <c r="F20" s="353">
        <f t="shared" si="0"/>
        <v>-275</v>
      </c>
      <c r="G20" s="261">
        <f t="shared" si="1"/>
        <v>-48.16</v>
      </c>
      <c r="H20" s="982" t="s">
        <v>395</v>
      </c>
      <c r="I20" s="983"/>
    </row>
    <row r="21" spans="1:9" ht="17.25" customHeight="1" x14ac:dyDescent="0.15">
      <c r="A21" s="497"/>
      <c r="B21" s="853"/>
      <c r="C21" s="492" t="s">
        <v>760</v>
      </c>
      <c r="D21" s="278">
        <f>SUM(D15:D20)</f>
        <v>960145</v>
      </c>
      <c r="E21" s="278">
        <f>SUM(E15:E20)</f>
        <v>923440</v>
      </c>
      <c r="F21" s="332">
        <f t="shared" si="0"/>
        <v>36705</v>
      </c>
      <c r="G21" s="271">
        <f t="shared" si="1"/>
        <v>3.97</v>
      </c>
      <c r="H21" s="436"/>
      <c r="I21" s="276"/>
    </row>
    <row r="22" spans="1:9" ht="29.25" customHeight="1" x14ac:dyDescent="0.15">
      <c r="A22" s="497"/>
      <c r="B22" s="307" t="s">
        <v>167</v>
      </c>
      <c r="C22" s="308"/>
      <c r="D22" s="278">
        <v>54852</v>
      </c>
      <c r="E22" s="278">
        <v>54890</v>
      </c>
      <c r="F22" s="332">
        <f>D22-E22</f>
        <v>-38</v>
      </c>
      <c r="G22" s="271">
        <f>ROUND(F22/E22*100,2)</f>
        <v>-7.0000000000000007E-2</v>
      </c>
      <c r="H22" s="336" t="s">
        <v>396</v>
      </c>
      <c r="I22" s="337" t="s">
        <v>742</v>
      </c>
    </row>
    <row r="23" spans="1:9" ht="29.25" customHeight="1" x14ac:dyDescent="0.15">
      <c r="A23" s="497"/>
      <c r="B23" s="308" t="s">
        <v>168</v>
      </c>
      <c r="C23" s="308"/>
      <c r="D23" s="278">
        <v>131946</v>
      </c>
      <c r="E23" s="278">
        <v>128585</v>
      </c>
      <c r="F23" s="332">
        <f>D23-E23</f>
        <v>3361</v>
      </c>
      <c r="G23" s="271">
        <f>ROUND(F23/E23*100,2)</f>
        <v>2.61</v>
      </c>
      <c r="H23" s="336" t="s">
        <v>397</v>
      </c>
      <c r="I23" s="337" t="s">
        <v>743</v>
      </c>
    </row>
    <row r="24" spans="1:9" ht="29.25" customHeight="1" x14ac:dyDescent="0.15">
      <c r="A24" s="498"/>
      <c r="B24" s="308" t="s">
        <v>170</v>
      </c>
      <c r="C24" s="308"/>
      <c r="D24" s="278">
        <v>14500</v>
      </c>
      <c r="E24" s="278">
        <v>13000</v>
      </c>
      <c r="F24" s="332">
        <f>D24-E24</f>
        <v>1500</v>
      </c>
      <c r="G24" s="271">
        <f>ROUND(F24/E24*100,2)</f>
        <v>11.54</v>
      </c>
      <c r="H24" s="336" t="s">
        <v>397</v>
      </c>
      <c r="I24" s="337" t="s">
        <v>744</v>
      </c>
    </row>
    <row r="25" spans="1:9" ht="17.25" customHeight="1" x14ac:dyDescent="0.15">
      <c r="A25" s="245" t="s">
        <v>518</v>
      </c>
      <c r="B25" s="321"/>
      <c r="C25" s="341"/>
      <c r="D25" s="240">
        <f>SUM(D26:D27)</f>
        <v>3410174</v>
      </c>
      <c r="E25" s="240">
        <f>SUM(E26:E27)</f>
        <v>3433446</v>
      </c>
      <c r="F25" s="241">
        <f t="shared" si="0"/>
        <v>-23272</v>
      </c>
      <c r="G25" s="242">
        <f t="shared" ref="G25:G30" si="2">ROUNDDOWN(F25/E25*100,2)</f>
        <v>-0.67</v>
      </c>
      <c r="H25" s="423"/>
      <c r="I25" s="244"/>
    </row>
    <row r="26" spans="1:9" ht="29.25" customHeight="1" x14ac:dyDescent="0.15">
      <c r="A26" s="245"/>
      <c r="B26" s="479" t="s">
        <v>518</v>
      </c>
      <c r="C26" s="359"/>
      <c r="D26" s="463">
        <v>3409937</v>
      </c>
      <c r="E26" s="463">
        <v>3433206</v>
      </c>
      <c r="F26" s="362">
        <f t="shared" si="0"/>
        <v>-23269</v>
      </c>
      <c r="G26" s="363">
        <f t="shared" si="2"/>
        <v>-0.67</v>
      </c>
      <c r="H26" s="985" t="s">
        <v>538</v>
      </c>
      <c r="I26" s="986"/>
    </row>
    <row r="27" spans="1:9" ht="17.25" customHeight="1" x14ac:dyDescent="0.15">
      <c r="A27" s="245"/>
      <c r="B27" s="469" t="s">
        <v>268</v>
      </c>
      <c r="C27" s="441"/>
      <c r="D27" s="259">
        <v>237</v>
      </c>
      <c r="E27" s="259">
        <v>240</v>
      </c>
      <c r="F27" s="353">
        <f t="shared" si="0"/>
        <v>-3</v>
      </c>
      <c r="G27" s="261">
        <f t="shared" si="2"/>
        <v>-1.25</v>
      </c>
      <c r="H27" s="954" t="s">
        <v>540</v>
      </c>
      <c r="I27" s="955"/>
    </row>
    <row r="28" spans="1:9" ht="17.25" customHeight="1" x14ac:dyDescent="0.15">
      <c r="A28" s="320" t="s">
        <v>519</v>
      </c>
      <c r="B28" s="321"/>
      <c r="C28" s="341"/>
      <c r="D28" s="240">
        <f>SUM(D29:D30)</f>
        <v>2058</v>
      </c>
      <c r="E28" s="240">
        <f>SUM(E29:E30)</f>
        <v>2517</v>
      </c>
      <c r="F28" s="241">
        <f t="shared" si="0"/>
        <v>-459</v>
      </c>
      <c r="G28" s="242">
        <f t="shared" si="2"/>
        <v>-18.23</v>
      </c>
      <c r="H28" s="423"/>
      <c r="I28" s="244"/>
    </row>
    <row r="29" spans="1:9" ht="29.25" customHeight="1" x14ac:dyDescent="0.15">
      <c r="A29" s="245"/>
      <c r="B29" s="479" t="s">
        <v>519</v>
      </c>
      <c r="C29" s="359"/>
      <c r="D29" s="463">
        <v>1821</v>
      </c>
      <c r="E29" s="463">
        <v>2277</v>
      </c>
      <c r="F29" s="362">
        <f t="shared" si="0"/>
        <v>-456</v>
      </c>
      <c r="G29" s="363">
        <f t="shared" si="2"/>
        <v>-20.02</v>
      </c>
      <c r="H29" s="985" t="s">
        <v>539</v>
      </c>
      <c r="I29" s="986"/>
    </row>
    <row r="30" spans="1:9" ht="17.25" customHeight="1" x14ac:dyDescent="0.15">
      <c r="A30" s="245"/>
      <c r="B30" s="469" t="s">
        <v>268</v>
      </c>
      <c r="C30" s="441"/>
      <c r="D30" s="259">
        <v>237</v>
      </c>
      <c r="E30" s="259">
        <v>240</v>
      </c>
      <c r="F30" s="353">
        <f t="shared" si="0"/>
        <v>-3</v>
      </c>
      <c r="G30" s="261">
        <f t="shared" si="2"/>
        <v>-1.25</v>
      </c>
      <c r="H30" s="954" t="s">
        <v>541</v>
      </c>
      <c r="I30" s="955"/>
    </row>
    <row r="31" spans="1:9" ht="17.25" customHeight="1" x14ac:dyDescent="0.15">
      <c r="A31" s="320" t="s">
        <v>266</v>
      </c>
      <c r="B31" s="321"/>
      <c r="C31" s="341"/>
      <c r="D31" s="240">
        <f>SUM(D32:D33)</f>
        <v>115</v>
      </c>
      <c r="E31" s="240">
        <f>SUM(E32:E33)</f>
        <v>115</v>
      </c>
      <c r="F31" s="241">
        <f t="shared" si="0"/>
        <v>0</v>
      </c>
      <c r="G31" s="242">
        <f>ROUND(F31/E31*100,2)</f>
        <v>0</v>
      </c>
      <c r="H31" s="423"/>
      <c r="I31" s="244"/>
    </row>
    <row r="32" spans="1:9" ht="29.25" customHeight="1" x14ac:dyDescent="0.15">
      <c r="A32" s="245"/>
      <c r="B32" s="479" t="s">
        <v>267</v>
      </c>
      <c r="C32" s="359"/>
      <c r="D32" s="463">
        <v>0</v>
      </c>
      <c r="E32" s="463">
        <v>0</v>
      </c>
      <c r="F32" s="362">
        <f t="shared" si="0"/>
        <v>0</v>
      </c>
      <c r="G32" s="480" t="s">
        <v>745</v>
      </c>
      <c r="H32" s="985" t="s">
        <v>398</v>
      </c>
      <c r="I32" s="986"/>
    </row>
    <row r="33" spans="1:9" ht="17.25" customHeight="1" x14ac:dyDescent="0.15">
      <c r="A33" s="245"/>
      <c r="B33" s="469" t="s">
        <v>268</v>
      </c>
      <c r="C33" s="441"/>
      <c r="D33" s="259">
        <v>115</v>
      </c>
      <c r="E33" s="259">
        <v>115</v>
      </c>
      <c r="F33" s="353">
        <f t="shared" si="0"/>
        <v>0</v>
      </c>
      <c r="G33" s="261">
        <f t="shared" ref="G33:G48" si="3">ROUND(F33/E33*100,2)</f>
        <v>0</v>
      </c>
      <c r="H33" s="481" t="s">
        <v>399</v>
      </c>
      <c r="I33" s="482"/>
    </row>
    <row r="34" spans="1:9" ht="17.25" customHeight="1" x14ac:dyDescent="0.15">
      <c r="A34" s="307" t="s">
        <v>400</v>
      </c>
      <c r="B34" s="308"/>
      <c r="C34" s="308"/>
      <c r="D34" s="278">
        <v>1562810</v>
      </c>
      <c r="E34" s="278">
        <v>1459763</v>
      </c>
      <c r="F34" s="332">
        <f t="shared" si="0"/>
        <v>103047</v>
      </c>
      <c r="G34" s="271">
        <f t="shared" si="3"/>
        <v>7.06</v>
      </c>
      <c r="H34" s="423" t="s">
        <v>401</v>
      </c>
      <c r="I34" s="349"/>
    </row>
    <row r="35" spans="1:9" ht="17.25" customHeight="1" x14ac:dyDescent="0.15">
      <c r="A35" s="350" t="s">
        <v>492</v>
      </c>
      <c r="B35" s="236"/>
      <c r="C35" s="431"/>
      <c r="D35" s="240">
        <f>SUM(D36:D39)</f>
        <v>6307620</v>
      </c>
      <c r="E35" s="240">
        <f>SUM(E36:E39)</f>
        <v>2520221</v>
      </c>
      <c r="F35" s="241">
        <f t="shared" si="0"/>
        <v>3787399</v>
      </c>
      <c r="G35" s="242">
        <f t="shared" si="3"/>
        <v>150.28</v>
      </c>
      <c r="H35" s="320"/>
      <c r="I35" s="244"/>
    </row>
    <row r="36" spans="1:9" ht="17.25" customHeight="1" x14ac:dyDescent="0.15">
      <c r="A36" s="245"/>
      <c r="B36" s="1004" t="s">
        <v>762</v>
      </c>
      <c r="C36" s="1005"/>
      <c r="D36" s="463">
        <v>520497</v>
      </c>
      <c r="E36" s="463">
        <v>502144</v>
      </c>
      <c r="F36" s="362">
        <f t="shared" si="0"/>
        <v>18353</v>
      </c>
      <c r="G36" s="363">
        <f t="shared" si="3"/>
        <v>3.65</v>
      </c>
      <c r="H36" s="985" t="s">
        <v>403</v>
      </c>
      <c r="I36" s="1006"/>
    </row>
    <row r="37" spans="1:9" ht="17.25" customHeight="1" x14ac:dyDescent="0.15">
      <c r="A37" s="245"/>
      <c r="B37" s="1009" t="s">
        <v>472</v>
      </c>
      <c r="C37" s="946"/>
      <c r="D37" s="247">
        <v>5786337</v>
      </c>
      <c r="E37" s="247">
        <v>2017407</v>
      </c>
      <c r="F37" s="344">
        <f t="shared" si="0"/>
        <v>3768930</v>
      </c>
      <c r="G37" s="302">
        <f t="shared" si="3"/>
        <v>186.82</v>
      </c>
      <c r="H37" s="980"/>
      <c r="I37" s="875"/>
    </row>
    <row r="38" spans="1:9" ht="17.25" customHeight="1" x14ac:dyDescent="0.15">
      <c r="A38" s="351"/>
      <c r="B38" s="1009" t="s">
        <v>494</v>
      </c>
      <c r="C38" s="946"/>
      <c r="D38" s="247">
        <v>404</v>
      </c>
      <c r="E38" s="247">
        <v>149</v>
      </c>
      <c r="F38" s="344">
        <f t="shared" si="0"/>
        <v>255</v>
      </c>
      <c r="G38" s="249">
        <f t="shared" si="3"/>
        <v>171.14</v>
      </c>
      <c r="H38" s="980"/>
      <c r="I38" s="875"/>
    </row>
    <row r="39" spans="1:9" ht="17.25" customHeight="1" x14ac:dyDescent="0.15">
      <c r="A39" s="351"/>
      <c r="B39" s="1010" t="s">
        <v>495</v>
      </c>
      <c r="C39" s="953"/>
      <c r="D39" s="352">
        <v>382</v>
      </c>
      <c r="E39" s="352">
        <v>521</v>
      </c>
      <c r="F39" s="353">
        <f t="shared" si="0"/>
        <v>-139</v>
      </c>
      <c r="G39" s="294">
        <f t="shared" si="3"/>
        <v>-26.68</v>
      </c>
      <c r="H39" s="1007"/>
      <c r="I39" s="1008"/>
    </row>
    <row r="40" spans="1:9" ht="17.25" customHeight="1" x14ac:dyDescent="0.15">
      <c r="A40" s="430" t="s">
        <v>172</v>
      </c>
      <c r="B40" s="431"/>
      <c r="C40" s="431"/>
      <c r="D40" s="240">
        <f>SUM(D41:D42)</f>
        <v>296470</v>
      </c>
      <c r="E40" s="240">
        <f>SUM(E41:E42)</f>
        <v>305889</v>
      </c>
      <c r="F40" s="241">
        <f t="shared" si="0"/>
        <v>-9419</v>
      </c>
      <c r="G40" s="242">
        <f t="shared" si="3"/>
        <v>-3.08</v>
      </c>
      <c r="H40" s="354" t="s">
        <v>513</v>
      </c>
      <c r="I40" s="355" t="s">
        <v>515</v>
      </c>
    </row>
    <row r="41" spans="1:9" ht="17.25" customHeight="1" x14ac:dyDescent="0.15">
      <c r="A41" s="279"/>
      <c r="B41" s="987" t="s">
        <v>761</v>
      </c>
      <c r="C41" s="989"/>
      <c r="D41" s="463">
        <v>293216</v>
      </c>
      <c r="E41" s="463">
        <v>300890</v>
      </c>
      <c r="F41" s="362">
        <f t="shared" si="0"/>
        <v>-7674</v>
      </c>
      <c r="G41" s="363">
        <f t="shared" si="3"/>
        <v>-2.5499999999999998</v>
      </c>
      <c r="H41" s="1002" t="s">
        <v>535</v>
      </c>
      <c r="I41" s="1003"/>
    </row>
    <row r="42" spans="1:9" ht="17.25" customHeight="1" x14ac:dyDescent="0.15">
      <c r="A42" s="279"/>
      <c r="B42" s="996" t="s">
        <v>510</v>
      </c>
      <c r="C42" s="847"/>
      <c r="D42" s="247">
        <v>3254</v>
      </c>
      <c r="E42" s="247">
        <v>4999</v>
      </c>
      <c r="F42" s="344">
        <f t="shared" si="0"/>
        <v>-1745</v>
      </c>
      <c r="G42" s="249">
        <f t="shared" si="3"/>
        <v>-34.909999999999997</v>
      </c>
      <c r="H42" s="956" t="s">
        <v>741</v>
      </c>
      <c r="I42" s="957"/>
    </row>
    <row r="43" spans="1:9" ht="17.25" customHeight="1" x14ac:dyDescent="0.15">
      <c r="A43" s="307" t="s">
        <v>173</v>
      </c>
      <c r="B43" s="308"/>
      <c r="C43" s="308"/>
      <c r="D43" s="269">
        <v>91</v>
      </c>
      <c r="E43" s="269">
        <v>91</v>
      </c>
      <c r="F43" s="332">
        <f t="shared" si="0"/>
        <v>0</v>
      </c>
      <c r="G43" s="271">
        <f t="shared" si="3"/>
        <v>0</v>
      </c>
      <c r="H43" s="357" t="s">
        <v>405</v>
      </c>
      <c r="I43" s="358"/>
    </row>
    <row r="44" spans="1:9" ht="17.25" customHeight="1" x14ac:dyDescent="0.15">
      <c r="A44" s="320" t="s">
        <v>174</v>
      </c>
      <c r="B44" s="483"/>
      <c r="C44" s="484"/>
      <c r="D44" s="274">
        <f>SUM(D45:D48)</f>
        <v>25003</v>
      </c>
      <c r="E44" s="274">
        <f>SUM(E45:E48)</f>
        <v>25003</v>
      </c>
      <c r="F44" s="241">
        <f t="shared" si="0"/>
        <v>0</v>
      </c>
      <c r="G44" s="242">
        <f t="shared" si="3"/>
        <v>0</v>
      </c>
      <c r="H44" s="442"/>
      <c r="I44" s="244"/>
    </row>
    <row r="45" spans="1:9" ht="17.25" customHeight="1" x14ac:dyDescent="0.15">
      <c r="A45" s="245"/>
      <c r="B45" s="479" t="s">
        <v>271</v>
      </c>
      <c r="C45" s="485"/>
      <c r="D45" s="361">
        <v>25000</v>
      </c>
      <c r="E45" s="361">
        <v>25000</v>
      </c>
      <c r="F45" s="362">
        <f t="shared" si="0"/>
        <v>0</v>
      </c>
      <c r="G45" s="363">
        <f t="shared" si="3"/>
        <v>0</v>
      </c>
      <c r="H45" s="486" t="s">
        <v>406</v>
      </c>
      <c r="I45" s="487"/>
    </row>
    <row r="46" spans="1:9" ht="17.25" customHeight="1" x14ac:dyDescent="0.15">
      <c r="A46" s="245"/>
      <c r="B46" s="488" t="s">
        <v>407</v>
      </c>
      <c r="C46" s="373"/>
      <c r="D46" s="328">
        <v>1</v>
      </c>
      <c r="E46" s="328">
        <v>1</v>
      </c>
      <c r="F46" s="344">
        <f t="shared" si="0"/>
        <v>0</v>
      </c>
      <c r="G46" s="249">
        <f>ROUND(F46/E46*100,2)</f>
        <v>0</v>
      </c>
      <c r="H46" s="1011" t="s">
        <v>408</v>
      </c>
      <c r="I46" s="1012"/>
    </row>
    <row r="47" spans="1:9" ht="17.25" customHeight="1" x14ac:dyDescent="0.15">
      <c r="A47" s="245"/>
      <c r="B47" s="488" t="s">
        <v>409</v>
      </c>
      <c r="C47" s="373"/>
      <c r="D47" s="328">
        <v>1</v>
      </c>
      <c r="E47" s="328">
        <v>1</v>
      </c>
      <c r="F47" s="344">
        <f t="shared" si="0"/>
        <v>0</v>
      </c>
      <c r="G47" s="249">
        <f t="shared" si="3"/>
        <v>0</v>
      </c>
      <c r="H47" s="1011"/>
      <c r="I47" s="1012"/>
    </row>
    <row r="48" spans="1:9" ht="17.25" customHeight="1" x14ac:dyDescent="0.15">
      <c r="A48" s="245"/>
      <c r="B48" s="489" t="s">
        <v>410</v>
      </c>
      <c r="C48" s="490"/>
      <c r="D48" s="330">
        <v>1</v>
      </c>
      <c r="E48" s="330">
        <v>1</v>
      </c>
      <c r="F48" s="353">
        <f t="shared" si="0"/>
        <v>0</v>
      </c>
      <c r="G48" s="261">
        <f t="shared" si="3"/>
        <v>0</v>
      </c>
      <c r="H48" s="1013"/>
      <c r="I48" s="1014"/>
    </row>
    <row r="49" spans="1:9" ht="17.25" customHeight="1" thickBot="1" x14ac:dyDescent="0.2">
      <c r="A49" s="374" t="s">
        <v>175</v>
      </c>
      <c r="B49" s="375"/>
      <c r="C49" s="375"/>
      <c r="D49" s="376">
        <v>1380</v>
      </c>
      <c r="E49" s="376">
        <v>1380</v>
      </c>
      <c r="F49" s="377">
        <f t="shared" si="0"/>
        <v>0</v>
      </c>
      <c r="G49" s="378">
        <f t="shared" ref="G49:G54" si="4">ROUND(F49/E49*100,2)</f>
        <v>0</v>
      </c>
      <c r="H49" s="379"/>
      <c r="I49" s="380"/>
    </row>
    <row r="50" spans="1:9" ht="19.5" customHeight="1" thickTop="1" x14ac:dyDescent="0.15">
      <c r="A50" s="470" t="s">
        <v>756</v>
      </c>
      <c r="B50" s="471"/>
      <c r="C50" s="472"/>
      <c r="D50" s="474">
        <f>SUM(D49,D44,D43,D40,D35,D34,D31,D28,D25,D7,D4)</f>
        <v>28243633</v>
      </c>
      <c r="E50" s="474">
        <f>SUM(E49,E44,E43,E40,E35,E34,E31,E28,E25,E7,E4)</f>
        <v>24091770</v>
      </c>
      <c r="F50" s="474">
        <f>SUM(F49,F44,F43,F40,F35,F34,F31,F28,F25,F7,F4)</f>
        <v>4151863</v>
      </c>
      <c r="G50" s="475">
        <f t="shared" si="4"/>
        <v>17.23</v>
      </c>
      <c r="H50" s="476"/>
      <c r="I50" s="477"/>
    </row>
    <row r="51" spans="1:9" ht="16.5" hidden="1" customHeight="1" x14ac:dyDescent="0.15">
      <c r="A51" s="852" t="s">
        <v>272</v>
      </c>
      <c r="B51" s="828" t="s">
        <v>273</v>
      </c>
      <c r="C51" s="830"/>
      <c r="D51" s="381">
        <f>SUM(D4,D14,D25,D28,D31,D35,D40,D43:D44,D49)+D20</f>
        <v>25519676</v>
      </c>
      <c r="E51" s="473">
        <f>SUM(E4,E14,E25,E28,E31,E35,E40,E43:E44,E49)+E20</f>
        <v>21512663</v>
      </c>
      <c r="F51" s="383">
        <f>D51-E51</f>
        <v>4007013</v>
      </c>
      <c r="G51" s="286">
        <f t="shared" si="4"/>
        <v>18.63</v>
      </c>
      <c r="H51" s="384"/>
      <c r="I51" s="385"/>
    </row>
    <row r="52" spans="1:9" ht="16.5" hidden="1" customHeight="1" x14ac:dyDescent="0.15">
      <c r="A52" s="968"/>
      <c r="B52" s="922" t="s">
        <v>274</v>
      </c>
      <c r="C52" s="924"/>
      <c r="D52" s="386">
        <f>SUM(D21)-D20</f>
        <v>959849</v>
      </c>
      <c r="E52" s="269">
        <f>SUM(E21)-E20</f>
        <v>922869</v>
      </c>
      <c r="F52" s="332">
        <f>D52-E52</f>
        <v>36980</v>
      </c>
      <c r="G52" s="271">
        <f t="shared" si="4"/>
        <v>4.01</v>
      </c>
      <c r="H52" s="387" t="s">
        <v>638</v>
      </c>
      <c r="I52" s="358"/>
    </row>
    <row r="53" spans="1:9" ht="16.5" hidden="1" customHeight="1" x14ac:dyDescent="0.15">
      <c r="A53" s="968"/>
      <c r="B53" s="922" t="s">
        <v>275</v>
      </c>
      <c r="C53" s="924"/>
      <c r="D53" s="386">
        <f>SUM(D34)</f>
        <v>1562810</v>
      </c>
      <c r="E53" s="269">
        <f>SUM(E34)</f>
        <v>1459763</v>
      </c>
      <c r="F53" s="332">
        <f>D53-E53</f>
        <v>103047</v>
      </c>
      <c r="G53" s="271">
        <f t="shared" si="4"/>
        <v>7.06</v>
      </c>
      <c r="H53" s="387"/>
      <c r="I53" s="358"/>
    </row>
    <row r="54" spans="1:9" ht="16.5" hidden="1" customHeight="1" x14ac:dyDescent="0.15">
      <c r="A54" s="969"/>
      <c r="B54" s="922" t="s">
        <v>255</v>
      </c>
      <c r="C54" s="924"/>
      <c r="D54" s="388">
        <f>SUM(D51:D53)</f>
        <v>28042335</v>
      </c>
      <c r="E54" s="269">
        <f>SUM(E51:E53)</f>
        <v>23895295</v>
      </c>
      <c r="F54" s="332">
        <f>D54-E54</f>
        <v>4147040</v>
      </c>
      <c r="G54" s="271">
        <f t="shared" si="4"/>
        <v>17.36</v>
      </c>
      <c r="H54" s="436"/>
      <c r="I54" s="276"/>
    </row>
    <row r="55" spans="1:9" ht="16.5" customHeight="1" x14ac:dyDescent="0.15">
      <c r="B55" s="793"/>
      <c r="C55" s="793"/>
      <c r="D55" s="58"/>
      <c r="E55" s="58"/>
      <c r="F55" s="58"/>
    </row>
  </sheetData>
  <mergeCells count="31">
    <mergeCell ref="B55:C55"/>
    <mergeCell ref="H46:I48"/>
    <mergeCell ref="A51:A54"/>
    <mergeCell ref="B51:C51"/>
    <mergeCell ref="B52:C52"/>
    <mergeCell ref="B53:C53"/>
    <mergeCell ref="B54:C54"/>
    <mergeCell ref="B41:C41"/>
    <mergeCell ref="H41:I41"/>
    <mergeCell ref="B42:C42"/>
    <mergeCell ref="H42:I42"/>
    <mergeCell ref="H26:I26"/>
    <mergeCell ref="H27:I27"/>
    <mergeCell ref="H29:I29"/>
    <mergeCell ref="H30:I30"/>
    <mergeCell ref="H32:I32"/>
    <mergeCell ref="B36:C36"/>
    <mergeCell ref="H36:I39"/>
    <mergeCell ref="B37:C37"/>
    <mergeCell ref="B38:C38"/>
    <mergeCell ref="B39:C39"/>
    <mergeCell ref="H13:I13"/>
    <mergeCell ref="H20:I20"/>
    <mergeCell ref="B8:B14"/>
    <mergeCell ref="B15:B21"/>
    <mergeCell ref="H5:I6"/>
    <mergeCell ref="A2:C3"/>
    <mergeCell ref="D2:D3"/>
    <mergeCell ref="E2:E3"/>
    <mergeCell ref="F2:G2"/>
    <mergeCell ref="H2:I3"/>
  </mergeCells>
  <phoneticPr fontId="2"/>
  <dataValidations count="1">
    <dataValidation imeMode="off" allowBlank="1" showInputMessage="1" showErrorMessage="1" sqref="D54:G54 D25:E38 D4:G24 F25:G53 D40:E50"/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workbookViewId="0">
      <selection sqref="A1:J1"/>
    </sheetView>
  </sheetViews>
  <sheetFormatPr defaultRowHeight="15" customHeight="1" x14ac:dyDescent="0.15"/>
  <cols>
    <col min="1" max="3" width="2.75" style="1" customWidth="1"/>
    <col min="4" max="4" width="14.125" style="1" customWidth="1"/>
    <col min="5" max="6" width="12.125" style="1" customWidth="1"/>
    <col min="7" max="7" width="10.625" style="1" customWidth="1"/>
    <col min="8" max="8" width="8.625" style="1" customWidth="1"/>
    <col min="9" max="9" width="18.875" style="1" customWidth="1"/>
    <col min="10" max="10" width="12.875" style="6" bestFit="1" customWidth="1"/>
    <col min="11" max="16384" width="9" style="1"/>
  </cols>
  <sheetData>
    <row r="1" spans="1:10" ht="21" x14ac:dyDescent="0.15">
      <c r="A1" s="553" t="s">
        <v>234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ht="21" x14ac:dyDescent="0.15">
      <c r="A2" s="553"/>
      <c r="B2" s="553"/>
      <c r="C2" s="553"/>
      <c r="D2" s="553"/>
      <c r="E2" s="553"/>
      <c r="F2" s="553"/>
      <c r="G2" s="553"/>
      <c r="H2" s="553"/>
      <c r="I2" s="553"/>
      <c r="J2" s="553"/>
    </row>
    <row r="4" spans="1:10" ht="15" customHeight="1" x14ac:dyDescent="0.15">
      <c r="A4" s="1" t="s">
        <v>193</v>
      </c>
    </row>
    <row r="5" spans="1:10" ht="15" customHeight="1" x14ac:dyDescent="0.15">
      <c r="A5" s="593" t="s">
        <v>0</v>
      </c>
      <c r="B5" s="593"/>
      <c r="C5" s="593"/>
      <c r="D5" s="593"/>
      <c r="E5" s="592" t="s">
        <v>11</v>
      </c>
      <c r="F5" s="592" t="s">
        <v>13</v>
      </c>
      <c r="G5" s="593" t="s">
        <v>15</v>
      </c>
      <c r="H5" s="593"/>
      <c r="I5" s="558" t="s">
        <v>19</v>
      </c>
      <c r="J5" s="559"/>
    </row>
    <row r="6" spans="1:10" ht="15" customHeight="1" x14ac:dyDescent="0.15">
      <c r="A6" s="593"/>
      <c r="B6" s="593"/>
      <c r="C6" s="593"/>
      <c r="D6" s="593"/>
      <c r="E6" s="592"/>
      <c r="F6" s="592"/>
      <c r="G6" s="2" t="s">
        <v>17</v>
      </c>
      <c r="H6" s="2" t="s">
        <v>80</v>
      </c>
      <c r="I6" s="560"/>
      <c r="J6" s="561"/>
    </row>
    <row r="7" spans="1:10" ht="15" customHeight="1" x14ac:dyDescent="0.15">
      <c r="A7" s="570" t="s">
        <v>133</v>
      </c>
      <c r="B7" s="570" t="s">
        <v>134</v>
      </c>
      <c r="C7" s="577" t="s">
        <v>135</v>
      </c>
      <c r="D7" s="578"/>
      <c r="E7" s="8">
        <f>SUM(E8:E9)</f>
        <v>4295246</v>
      </c>
      <c r="F7" s="8">
        <v>4214307</v>
      </c>
      <c r="G7" s="8">
        <f t="shared" ref="G7:G40" si="0">E7-F7</f>
        <v>80939</v>
      </c>
      <c r="H7" s="9">
        <f t="shared" ref="H7:H50" si="1">G7/F7</f>
        <v>1.9205767401378211E-2</v>
      </c>
      <c r="I7" s="13"/>
      <c r="J7" s="15"/>
    </row>
    <row r="8" spans="1:10" ht="42.75" x14ac:dyDescent="0.15">
      <c r="A8" s="570"/>
      <c r="B8" s="570"/>
      <c r="C8" s="4"/>
      <c r="D8" s="3" t="s">
        <v>190</v>
      </c>
      <c r="E8" s="8">
        <v>4020123</v>
      </c>
      <c r="F8" s="8">
        <v>3931999</v>
      </c>
      <c r="G8" s="8">
        <f t="shared" si="0"/>
        <v>88124</v>
      </c>
      <c r="H8" s="9">
        <f t="shared" si="1"/>
        <v>2.2412009769076747E-2</v>
      </c>
      <c r="I8" s="14" t="s">
        <v>230</v>
      </c>
      <c r="J8" s="16" t="s">
        <v>215</v>
      </c>
    </row>
    <row r="9" spans="1:10" ht="42.75" x14ac:dyDescent="0.15">
      <c r="A9" s="570"/>
      <c r="B9" s="570"/>
      <c r="C9" s="5"/>
      <c r="D9" s="3" t="s">
        <v>137</v>
      </c>
      <c r="E9" s="8">
        <v>275123</v>
      </c>
      <c r="F9" s="8">
        <v>282308</v>
      </c>
      <c r="G9" s="8">
        <f t="shared" si="0"/>
        <v>-7185</v>
      </c>
      <c r="H9" s="9">
        <f t="shared" si="1"/>
        <v>-2.5450925939045299E-2</v>
      </c>
      <c r="I9" s="14" t="s">
        <v>230</v>
      </c>
      <c r="J9" s="16" t="s">
        <v>216</v>
      </c>
    </row>
    <row r="10" spans="1:10" ht="15" customHeight="1" x14ac:dyDescent="0.15">
      <c r="A10" s="570"/>
      <c r="B10" s="570"/>
      <c r="C10" s="577" t="s">
        <v>138</v>
      </c>
      <c r="D10" s="578"/>
      <c r="E10" s="8">
        <f>SUM(E11:E12)</f>
        <v>334597</v>
      </c>
      <c r="F10" s="8">
        <v>259223</v>
      </c>
      <c r="G10" s="8">
        <f t="shared" si="0"/>
        <v>75374</v>
      </c>
      <c r="H10" s="9">
        <f t="shared" si="1"/>
        <v>0.2907689518291201</v>
      </c>
      <c r="I10" s="13"/>
      <c r="J10" s="15"/>
    </row>
    <row r="11" spans="1:10" ht="28.5" x14ac:dyDescent="0.15">
      <c r="A11" s="570"/>
      <c r="B11" s="570"/>
      <c r="C11" s="4"/>
      <c r="D11" s="3" t="s">
        <v>136</v>
      </c>
      <c r="E11" s="8">
        <v>315102</v>
      </c>
      <c r="F11" s="8">
        <v>247983</v>
      </c>
      <c r="G11" s="8">
        <f t="shared" si="0"/>
        <v>67119</v>
      </c>
      <c r="H11" s="9">
        <f t="shared" si="1"/>
        <v>0.27065968231693299</v>
      </c>
      <c r="I11" s="14" t="s">
        <v>139</v>
      </c>
      <c r="J11" s="16" t="s">
        <v>217</v>
      </c>
    </row>
    <row r="12" spans="1:10" ht="28.5" x14ac:dyDescent="0.15">
      <c r="A12" s="570"/>
      <c r="B12" s="570"/>
      <c r="C12" s="5"/>
      <c r="D12" s="3" t="s">
        <v>137</v>
      </c>
      <c r="E12" s="8">
        <v>19495</v>
      </c>
      <c r="F12" s="8">
        <v>11240</v>
      </c>
      <c r="G12" s="8">
        <f t="shared" si="0"/>
        <v>8255</v>
      </c>
      <c r="H12" s="9">
        <f t="shared" si="1"/>
        <v>0.73443060498220636</v>
      </c>
      <c r="I12" s="14" t="s">
        <v>139</v>
      </c>
      <c r="J12" s="16" t="s">
        <v>218</v>
      </c>
    </row>
    <row r="13" spans="1:10" ht="15" customHeight="1" x14ac:dyDescent="0.15">
      <c r="A13" s="570"/>
      <c r="B13" s="570"/>
      <c r="C13" s="571" t="s">
        <v>140</v>
      </c>
      <c r="D13" s="571"/>
      <c r="E13" s="8">
        <f>E7+E10</f>
        <v>4629843</v>
      </c>
      <c r="F13" s="8">
        <v>4473530</v>
      </c>
      <c r="G13" s="8">
        <f t="shared" si="0"/>
        <v>156313</v>
      </c>
      <c r="H13" s="9">
        <f t="shared" si="1"/>
        <v>3.4941757404108167E-2</v>
      </c>
      <c r="I13" s="13"/>
      <c r="J13" s="15"/>
    </row>
    <row r="14" spans="1:10" ht="15" customHeight="1" x14ac:dyDescent="0.15">
      <c r="A14" s="570"/>
      <c r="B14" s="570" t="s">
        <v>141</v>
      </c>
      <c r="C14" s="577" t="s">
        <v>135</v>
      </c>
      <c r="D14" s="578"/>
      <c r="E14" s="8">
        <f>SUM(E15:E16)</f>
        <v>648024</v>
      </c>
      <c r="F14" s="8">
        <v>632959</v>
      </c>
      <c r="G14" s="8">
        <f t="shared" si="0"/>
        <v>15065</v>
      </c>
      <c r="H14" s="9">
        <f t="shared" si="1"/>
        <v>2.3800909695572699E-2</v>
      </c>
      <c r="I14" s="13"/>
      <c r="J14" s="15"/>
    </row>
    <row r="15" spans="1:10" ht="42.75" x14ac:dyDescent="0.15">
      <c r="A15" s="570"/>
      <c r="B15" s="570"/>
      <c r="C15" s="4"/>
      <c r="D15" s="3" t="s">
        <v>136</v>
      </c>
      <c r="E15" s="8">
        <v>595500</v>
      </c>
      <c r="F15" s="8">
        <v>582493</v>
      </c>
      <c r="G15" s="8">
        <f t="shared" si="0"/>
        <v>13007</v>
      </c>
      <c r="H15" s="9">
        <f t="shared" si="1"/>
        <v>2.2329882075836104E-2</v>
      </c>
      <c r="I15" s="14" t="s">
        <v>230</v>
      </c>
      <c r="J15" s="16" t="s">
        <v>219</v>
      </c>
    </row>
    <row r="16" spans="1:10" ht="42.75" x14ac:dyDescent="0.15">
      <c r="A16" s="570"/>
      <c r="B16" s="570"/>
      <c r="C16" s="5"/>
      <c r="D16" s="3" t="s">
        <v>137</v>
      </c>
      <c r="E16" s="8">
        <v>52524</v>
      </c>
      <c r="F16" s="8">
        <v>50466</v>
      </c>
      <c r="G16" s="8">
        <f t="shared" si="0"/>
        <v>2058</v>
      </c>
      <c r="H16" s="9">
        <f t="shared" si="1"/>
        <v>4.0779931042682203E-2</v>
      </c>
      <c r="I16" s="14" t="s">
        <v>230</v>
      </c>
      <c r="J16" s="16" t="s">
        <v>220</v>
      </c>
    </row>
    <row r="17" spans="1:10" ht="15" customHeight="1" x14ac:dyDescent="0.15">
      <c r="A17" s="570"/>
      <c r="B17" s="570"/>
      <c r="C17" s="577" t="s">
        <v>138</v>
      </c>
      <c r="D17" s="578"/>
      <c r="E17" s="8">
        <f>SUM(E18:E19)</f>
        <v>5966</v>
      </c>
      <c r="F17" s="8">
        <v>2686</v>
      </c>
      <c r="G17" s="8">
        <f t="shared" si="0"/>
        <v>3280</v>
      </c>
      <c r="H17" s="9">
        <f t="shared" si="1"/>
        <v>1.2211466865227103</v>
      </c>
      <c r="I17" s="13"/>
      <c r="J17" s="15"/>
    </row>
    <row r="18" spans="1:10" ht="28.5" x14ac:dyDescent="0.15">
      <c r="A18" s="570"/>
      <c r="B18" s="570"/>
      <c r="C18" s="4"/>
      <c r="D18" s="3" t="s">
        <v>136</v>
      </c>
      <c r="E18" s="8">
        <v>5699</v>
      </c>
      <c r="F18" s="8">
        <v>2591</v>
      </c>
      <c r="G18" s="8">
        <f t="shared" si="0"/>
        <v>3108</v>
      </c>
      <c r="H18" s="9">
        <f t="shared" si="1"/>
        <v>1.1995368583558472</v>
      </c>
      <c r="I18" s="14" t="s">
        <v>139</v>
      </c>
      <c r="J18" s="16" t="s">
        <v>221</v>
      </c>
    </row>
    <row r="19" spans="1:10" ht="28.5" x14ac:dyDescent="0.15">
      <c r="A19" s="570"/>
      <c r="B19" s="570"/>
      <c r="C19" s="5"/>
      <c r="D19" s="3" t="s">
        <v>137</v>
      </c>
      <c r="E19" s="8">
        <v>267</v>
      </c>
      <c r="F19" s="8">
        <v>95</v>
      </c>
      <c r="G19" s="8">
        <f t="shared" si="0"/>
        <v>172</v>
      </c>
      <c r="H19" s="9">
        <f t="shared" si="1"/>
        <v>1.8105263157894738</v>
      </c>
      <c r="I19" s="14" t="s">
        <v>139</v>
      </c>
      <c r="J19" s="16" t="s">
        <v>222</v>
      </c>
    </row>
    <row r="20" spans="1:10" ht="15" customHeight="1" x14ac:dyDescent="0.15">
      <c r="A20" s="570"/>
      <c r="B20" s="570"/>
      <c r="C20" s="571" t="s">
        <v>140</v>
      </c>
      <c r="D20" s="571"/>
      <c r="E20" s="8">
        <f>E14+E17</f>
        <v>653990</v>
      </c>
      <c r="F20" s="8">
        <v>635645</v>
      </c>
      <c r="G20" s="8">
        <f t="shared" si="0"/>
        <v>18345</v>
      </c>
      <c r="H20" s="9">
        <f t="shared" si="1"/>
        <v>2.8860448835434874E-2</v>
      </c>
      <c r="I20" s="13"/>
      <c r="J20" s="15"/>
    </row>
    <row r="21" spans="1:10" ht="15" customHeight="1" x14ac:dyDescent="0.15">
      <c r="A21" s="570"/>
      <c r="B21" s="562" t="s">
        <v>191</v>
      </c>
      <c r="C21" s="563"/>
      <c r="D21" s="564"/>
      <c r="E21" s="8">
        <f>E13+E20</f>
        <v>5283833</v>
      </c>
      <c r="F21" s="8">
        <v>5109175</v>
      </c>
      <c r="G21" s="8">
        <f t="shared" si="0"/>
        <v>174658</v>
      </c>
      <c r="H21" s="9">
        <f t="shared" si="1"/>
        <v>3.4185166881150086E-2</v>
      </c>
      <c r="I21" s="13"/>
      <c r="J21" s="15"/>
    </row>
    <row r="22" spans="1:10" ht="15" customHeight="1" x14ac:dyDescent="0.15">
      <c r="A22" s="568" t="s">
        <v>142</v>
      </c>
      <c r="B22" s="568"/>
      <c r="C22" s="568"/>
      <c r="D22" s="568"/>
      <c r="E22" s="8">
        <v>1</v>
      </c>
      <c r="F22" s="8">
        <v>1</v>
      </c>
      <c r="G22" s="8">
        <f t="shared" si="0"/>
        <v>0</v>
      </c>
      <c r="H22" s="32">
        <f t="shared" si="1"/>
        <v>0</v>
      </c>
      <c r="I22" s="13"/>
      <c r="J22" s="15"/>
    </row>
    <row r="23" spans="1:10" ht="15" customHeight="1" x14ac:dyDescent="0.15">
      <c r="A23" s="568" t="s">
        <v>143</v>
      </c>
      <c r="B23" s="568"/>
      <c r="C23" s="568"/>
      <c r="D23" s="568"/>
      <c r="E23" s="8">
        <v>1</v>
      </c>
      <c r="F23" s="8">
        <v>1</v>
      </c>
      <c r="G23" s="8">
        <f t="shared" si="0"/>
        <v>0</v>
      </c>
      <c r="H23" s="32">
        <f t="shared" si="1"/>
        <v>0</v>
      </c>
      <c r="I23" s="13"/>
      <c r="J23" s="15"/>
    </row>
    <row r="24" spans="1:10" ht="15" customHeight="1" x14ac:dyDescent="0.15">
      <c r="A24" s="597" t="s">
        <v>144</v>
      </c>
      <c r="B24" s="568" t="s">
        <v>145</v>
      </c>
      <c r="C24" s="568"/>
      <c r="D24" s="568"/>
      <c r="E24" s="8">
        <v>1333</v>
      </c>
      <c r="F24" s="8">
        <v>1499</v>
      </c>
      <c r="G24" s="8">
        <f t="shared" si="0"/>
        <v>-166</v>
      </c>
      <c r="H24" s="9">
        <f t="shared" si="1"/>
        <v>-0.11074049366244162</v>
      </c>
      <c r="I24" s="13"/>
      <c r="J24" s="15"/>
    </row>
    <row r="25" spans="1:10" ht="15" customHeight="1" x14ac:dyDescent="0.15">
      <c r="A25" s="598"/>
      <c r="B25" s="569" t="s">
        <v>223</v>
      </c>
      <c r="C25" s="568"/>
      <c r="D25" s="568"/>
      <c r="E25" s="8">
        <f>SUM(E26:E28)</f>
        <v>4714095</v>
      </c>
      <c r="F25" s="8">
        <v>4417868</v>
      </c>
      <c r="G25" s="8">
        <f t="shared" si="0"/>
        <v>296227</v>
      </c>
      <c r="H25" s="9">
        <f t="shared" si="1"/>
        <v>6.7052025999871437E-2</v>
      </c>
      <c r="I25" s="13"/>
      <c r="J25" s="15"/>
    </row>
    <row r="26" spans="1:10" ht="14.25" x14ac:dyDescent="0.15">
      <c r="A26" s="598"/>
      <c r="B26" s="4"/>
      <c r="C26" s="591" t="s">
        <v>231</v>
      </c>
      <c r="D26" s="591"/>
      <c r="E26" s="8">
        <v>2646312</v>
      </c>
      <c r="F26" s="8">
        <v>2360631</v>
      </c>
      <c r="G26" s="8">
        <f t="shared" si="0"/>
        <v>285681</v>
      </c>
      <c r="H26" s="9">
        <f t="shared" si="1"/>
        <v>0.12101891401070307</v>
      </c>
      <c r="I26" s="14"/>
      <c r="J26" s="16"/>
    </row>
    <row r="27" spans="1:10" ht="14.25" x14ac:dyDescent="0.15">
      <c r="A27" s="598"/>
      <c r="B27" s="4"/>
      <c r="C27" s="591" t="s">
        <v>232</v>
      </c>
      <c r="D27" s="591"/>
      <c r="E27" s="8">
        <v>344982</v>
      </c>
      <c r="F27" s="8">
        <v>286637</v>
      </c>
      <c r="G27" s="8">
        <f t="shared" si="0"/>
        <v>58345</v>
      </c>
      <c r="H27" s="9">
        <f t="shared" si="1"/>
        <v>0.20355013483953571</v>
      </c>
      <c r="I27" s="14"/>
      <c r="J27" s="16"/>
    </row>
    <row r="28" spans="1:10" ht="14.25" x14ac:dyDescent="0.15">
      <c r="A28" s="598"/>
      <c r="B28" s="5"/>
      <c r="C28" s="568" t="s">
        <v>146</v>
      </c>
      <c r="D28" s="568"/>
      <c r="E28" s="8">
        <v>1722801</v>
      </c>
      <c r="F28" s="8">
        <v>1770600</v>
      </c>
      <c r="G28" s="8">
        <f t="shared" si="0"/>
        <v>-47799</v>
      </c>
      <c r="H28" s="9">
        <f t="shared" si="1"/>
        <v>-2.6995933581836665E-2</v>
      </c>
      <c r="I28" s="14"/>
      <c r="J28" s="16"/>
    </row>
    <row r="29" spans="1:10" ht="15" customHeight="1" x14ac:dyDescent="0.15">
      <c r="A29" s="598"/>
      <c r="B29" s="577" t="s">
        <v>176</v>
      </c>
      <c r="C29" s="566"/>
      <c r="D29" s="567"/>
      <c r="E29" s="8">
        <f>SUM(E30:E32)</f>
        <v>114534</v>
      </c>
      <c r="F29" s="8">
        <v>1</v>
      </c>
      <c r="G29" s="8">
        <f t="shared" si="0"/>
        <v>114533</v>
      </c>
      <c r="H29" s="38" t="s">
        <v>211</v>
      </c>
      <c r="I29" s="13"/>
      <c r="J29" s="15"/>
    </row>
    <row r="30" spans="1:10" ht="30" customHeight="1" x14ac:dyDescent="0.15">
      <c r="A30" s="598"/>
      <c r="B30" s="33"/>
      <c r="C30" s="600" t="s">
        <v>233</v>
      </c>
      <c r="D30" s="602"/>
      <c r="E30" s="8">
        <v>43000</v>
      </c>
      <c r="F30" s="8">
        <v>0</v>
      </c>
      <c r="G30" s="8">
        <f t="shared" si="0"/>
        <v>43000</v>
      </c>
      <c r="H30" s="38" t="s">
        <v>211</v>
      </c>
      <c r="I30" s="13"/>
      <c r="J30" s="15"/>
    </row>
    <row r="31" spans="1:10" ht="15" customHeight="1" x14ac:dyDescent="0.15">
      <c r="A31" s="598"/>
      <c r="B31" s="33"/>
      <c r="C31" s="565" t="s">
        <v>177</v>
      </c>
      <c r="D31" s="567"/>
      <c r="E31" s="8">
        <v>1</v>
      </c>
      <c r="F31" s="8">
        <v>1</v>
      </c>
      <c r="G31" s="8">
        <f t="shared" si="0"/>
        <v>0</v>
      </c>
      <c r="H31" s="32">
        <f t="shared" si="1"/>
        <v>0</v>
      </c>
      <c r="I31" s="13"/>
      <c r="J31" s="15"/>
    </row>
    <row r="32" spans="1:10" ht="28.5" customHeight="1" x14ac:dyDescent="0.15">
      <c r="A32" s="598"/>
      <c r="B32" s="34"/>
      <c r="C32" s="600" t="s">
        <v>214</v>
      </c>
      <c r="D32" s="602"/>
      <c r="E32" s="8">
        <v>71533</v>
      </c>
      <c r="F32" s="8">
        <v>0</v>
      </c>
      <c r="G32" s="8">
        <f t="shared" si="0"/>
        <v>71533</v>
      </c>
      <c r="H32" s="38" t="s">
        <v>211</v>
      </c>
      <c r="I32" s="13"/>
      <c r="J32" s="15"/>
    </row>
    <row r="33" spans="1:10" ht="15" customHeight="1" x14ac:dyDescent="0.15">
      <c r="A33" s="599"/>
      <c r="B33" s="562" t="s">
        <v>140</v>
      </c>
      <c r="C33" s="563"/>
      <c r="D33" s="564"/>
      <c r="E33" s="8">
        <f>E24+E25+E29</f>
        <v>4829962</v>
      </c>
      <c r="F33" s="8">
        <v>4419368</v>
      </c>
      <c r="G33" s="8">
        <f t="shared" si="0"/>
        <v>410594</v>
      </c>
      <c r="H33" s="9">
        <f t="shared" si="1"/>
        <v>9.2907854697775794E-2</v>
      </c>
      <c r="I33" s="13"/>
      <c r="J33" s="15"/>
    </row>
    <row r="34" spans="1:10" ht="15" customHeight="1" x14ac:dyDescent="0.15">
      <c r="A34" s="569" t="s">
        <v>147</v>
      </c>
      <c r="B34" s="568"/>
      <c r="C34" s="568"/>
      <c r="D34" s="568"/>
      <c r="E34" s="8">
        <f>SUM(E35:E36)</f>
        <v>1860735</v>
      </c>
      <c r="F34" s="8">
        <v>1509759</v>
      </c>
      <c r="G34" s="8">
        <f t="shared" si="0"/>
        <v>350976</v>
      </c>
      <c r="H34" s="9">
        <f t="shared" si="1"/>
        <v>0.23247154015972085</v>
      </c>
      <c r="I34" s="579"/>
      <c r="J34" s="580"/>
    </row>
    <row r="35" spans="1:10" ht="15" customHeight="1" x14ac:dyDescent="0.15">
      <c r="A35" s="4"/>
      <c r="B35" s="568" t="s">
        <v>178</v>
      </c>
      <c r="C35" s="568"/>
      <c r="D35" s="568"/>
      <c r="E35" s="8">
        <v>1859835</v>
      </c>
      <c r="F35" s="8">
        <v>1509106</v>
      </c>
      <c r="G35" s="8">
        <f t="shared" si="0"/>
        <v>350729</v>
      </c>
      <c r="H35" s="9">
        <f t="shared" si="1"/>
        <v>0.23240845904793964</v>
      </c>
      <c r="I35" s="581"/>
      <c r="J35" s="582"/>
    </row>
    <row r="36" spans="1:10" ht="15" customHeight="1" x14ac:dyDescent="0.15">
      <c r="A36" s="5"/>
      <c r="B36" s="568" t="s">
        <v>137</v>
      </c>
      <c r="C36" s="568"/>
      <c r="D36" s="568"/>
      <c r="E36" s="8">
        <v>900</v>
      </c>
      <c r="F36" s="8">
        <v>653</v>
      </c>
      <c r="G36" s="8">
        <f t="shared" si="0"/>
        <v>247</v>
      </c>
      <c r="H36" s="9">
        <f t="shared" si="1"/>
        <v>0.37825421133231241</v>
      </c>
      <c r="I36" s="583"/>
      <c r="J36" s="584"/>
    </row>
    <row r="37" spans="1:10" ht="15" customHeight="1" x14ac:dyDescent="0.15">
      <c r="A37" s="568" t="s">
        <v>224</v>
      </c>
      <c r="B37" s="568"/>
      <c r="C37" s="568"/>
      <c r="D37" s="568"/>
      <c r="E37" s="8">
        <v>336742</v>
      </c>
      <c r="F37" s="8">
        <v>328804</v>
      </c>
      <c r="G37" s="8">
        <f t="shared" si="0"/>
        <v>7938</v>
      </c>
      <c r="H37" s="9">
        <f t="shared" si="1"/>
        <v>2.414204206761475E-2</v>
      </c>
      <c r="I37" s="13"/>
      <c r="J37" s="15"/>
    </row>
    <row r="38" spans="1:10" ht="15" customHeight="1" x14ac:dyDescent="0.15">
      <c r="A38" s="568" t="s">
        <v>148</v>
      </c>
      <c r="B38" s="568"/>
      <c r="C38" s="568"/>
      <c r="D38" s="568"/>
      <c r="E38" s="8">
        <v>274102</v>
      </c>
      <c r="F38" s="8">
        <v>179447</v>
      </c>
      <c r="G38" s="8">
        <f t="shared" si="0"/>
        <v>94655</v>
      </c>
      <c r="H38" s="9">
        <f t="shared" si="1"/>
        <v>0.52748165196408969</v>
      </c>
      <c r="I38" s="13"/>
      <c r="J38" s="15"/>
    </row>
    <row r="39" spans="1:10" ht="15" customHeight="1" x14ac:dyDescent="0.15">
      <c r="A39" s="568" t="s">
        <v>149</v>
      </c>
      <c r="B39" s="568"/>
      <c r="C39" s="568"/>
      <c r="D39" s="568"/>
      <c r="E39" s="8">
        <v>2</v>
      </c>
      <c r="F39" s="8">
        <v>5</v>
      </c>
      <c r="G39" s="8">
        <f t="shared" si="0"/>
        <v>-3</v>
      </c>
      <c r="H39" s="9">
        <f t="shared" si="1"/>
        <v>-0.6</v>
      </c>
      <c r="I39" s="13"/>
      <c r="J39" s="15"/>
    </row>
    <row r="40" spans="1:10" ht="15" customHeight="1" x14ac:dyDescent="0.15">
      <c r="A40" s="570" t="s">
        <v>150</v>
      </c>
      <c r="B40" s="569" t="s">
        <v>151</v>
      </c>
      <c r="C40" s="568"/>
      <c r="D40" s="568"/>
      <c r="E40" s="8">
        <f>SUM(E41:E42)</f>
        <v>330600</v>
      </c>
      <c r="F40" s="8">
        <v>230135</v>
      </c>
      <c r="G40" s="8">
        <f t="shared" si="0"/>
        <v>100465</v>
      </c>
      <c r="H40" s="9">
        <f t="shared" si="1"/>
        <v>0.4365481130640711</v>
      </c>
      <c r="I40" s="585"/>
      <c r="J40" s="586"/>
    </row>
    <row r="41" spans="1:10" ht="15" customHeight="1" x14ac:dyDescent="0.15">
      <c r="A41" s="570"/>
      <c r="B41" s="4"/>
      <c r="C41" s="568" t="s">
        <v>136</v>
      </c>
      <c r="D41" s="568"/>
      <c r="E41" s="8">
        <v>312710</v>
      </c>
      <c r="F41" s="8">
        <v>216599</v>
      </c>
      <c r="G41" s="8">
        <f t="shared" ref="G41:G64" si="2">E41-F41</f>
        <v>96111</v>
      </c>
      <c r="H41" s="9">
        <f t="shared" si="1"/>
        <v>0.44372781037770259</v>
      </c>
      <c r="I41" s="587"/>
      <c r="J41" s="588"/>
    </row>
    <row r="42" spans="1:10" ht="15" customHeight="1" x14ac:dyDescent="0.15">
      <c r="A42" s="570"/>
      <c r="B42" s="5"/>
      <c r="C42" s="568" t="s">
        <v>137</v>
      </c>
      <c r="D42" s="568"/>
      <c r="E42" s="8">
        <v>17890</v>
      </c>
      <c r="F42" s="8">
        <v>13536</v>
      </c>
      <c r="G42" s="8">
        <f t="shared" si="2"/>
        <v>4354</v>
      </c>
      <c r="H42" s="9">
        <f t="shared" si="1"/>
        <v>0.32166075650118203</v>
      </c>
      <c r="I42" s="589"/>
      <c r="J42" s="590"/>
    </row>
    <row r="43" spans="1:10" ht="30" customHeight="1" x14ac:dyDescent="0.15">
      <c r="A43" s="570"/>
      <c r="B43" s="568" t="s">
        <v>152</v>
      </c>
      <c r="C43" s="568"/>
      <c r="D43" s="568"/>
      <c r="E43" s="8">
        <v>295266</v>
      </c>
      <c r="F43" s="8">
        <v>334788</v>
      </c>
      <c r="G43" s="8">
        <f t="shared" si="2"/>
        <v>-39522</v>
      </c>
      <c r="H43" s="9">
        <f t="shared" si="1"/>
        <v>-0.11805082619448726</v>
      </c>
      <c r="I43" s="554"/>
      <c r="J43" s="555"/>
    </row>
    <row r="44" spans="1:10" ht="30" customHeight="1" x14ac:dyDescent="0.15">
      <c r="A44" s="570"/>
      <c r="B44" s="568" t="s">
        <v>153</v>
      </c>
      <c r="C44" s="568"/>
      <c r="D44" s="568"/>
      <c r="E44" s="8">
        <v>79400</v>
      </c>
      <c r="F44" s="8">
        <v>75000</v>
      </c>
      <c r="G44" s="8">
        <f t="shared" si="2"/>
        <v>4400</v>
      </c>
      <c r="H44" s="9">
        <f t="shared" si="1"/>
        <v>5.8666666666666666E-2</v>
      </c>
      <c r="I44" s="556"/>
      <c r="J44" s="557"/>
    </row>
    <row r="45" spans="1:10" ht="28.5" customHeight="1" x14ac:dyDescent="0.15">
      <c r="A45" s="570"/>
      <c r="B45" s="568" t="s">
        <v>154</v>
      </c>
      <c r="C45" s="568"/>
      <c r="D45" s="568"/>
      <c r="E45" s="8">
        <v>37653</v>
      </c>
      <c r="F45" s="8">
        <v>35651</v>
      </c>
      <c r="G45" s="8">
        <f t="shared" si="2"/>
        <v>2002</v>
      </c>
      <c r="H45" s="9">
        <f t="shared" si="1"/>
        <v>5.6155507559395246E-2</v>
      </c>
      <c r="I45" s="556"/>
      <c r="J45" s="572"/>
    </row>
    <row r="46" spans="1:10" ht="15" customHeight="1" x14ac:dyDescent="0.15">
      <c r="A46" s="570"/>
      <c r="B46" s="569" t="s">
        <v>155</v>
      </c>
      <c r="C46" s="568"/>
      <c r="D46" s="568"/>
      <c r="E46" s="8">
        <f>SUM(E47:E48)</f>
        <v>2247920</v>
      </c>
      <c r="F46" s="8">
        <v>2137420</v>
      </c>
      <c r="G46" s="8">
        <f t="shared" si="2"/>
        <v>110500</v>
      </c>
      <c r="H46" s="9">
        <f t="shared" si="1"/>
        <v>5.1697841322716175E-2</v>
      </c>
      <c r="I46" s="585"/>
      <c r="J46" s="578"/>
    </row>
    <row r="47" spans="1:10" ht="15" customHeight="1" x14ac:dyDescent="0.15">
      <c r="A47" s="570"/>
      <c r="B47" s="4"/>
      <c r="C47" s="568" t="s">
        <v>136</v>
      </c>
      <c r="D47" s="568"/>
      <c r="E47" s="8">
        <v>2139646</v>
      </c>
      <c r="F47" s="8">
        <v>2065761</v>
      </c>
      <c r="G47" s="8">
        <f t="shared" si="2"/>
        <v>73885</v>
      </c>
      <c r="H47" s="9">
        <f t="shared" si="1"/>
        <v>3.5766480246262757E-2</v>
      </c>
      <c r="I47" s="636"/>
      <c r="J47" s="637"/>
    </row>
    <row r="48" spans="1:10" ht="15" customHeight="1" x14ac:dyDescent="0.15">
      <c r="A48" s="570"/>
      <c r="B48" s="5"/>
      <c r="C48" s="568" t="s">
        <v>137</v>
      </c>
      <c r="D48" s="568"/>
      <c r="E48" s="8">
        <v>108274</v>
      </c>
      <c r="F48" s="8">
        <v>71659</v>
      </c>
      <c r="G48" s="8">
        <f t="shared" si="2"/>
        <v>36615</v>
      </c>
      <c r="H48" s="9">
        <f t="shared" si="1"/>
        <v>0.5109616377565972</v>
      </c>
      <c r="I48" s="638"/>
      <c r="J48" s="639"/>
    </row>
    <row r="49" spans="1:10" ht="15" customHeight="1" x14ac:dyDescent="0.15">
      <c r="A49" s="570"/>
      <c r="B49" s="571" t="s">
        <v>140</v>
      </c>
      <c r="C49" s="571"/>
      <c r="D49" s="571"/>
      <c r="E49" s="8">
        <f>E40+E43+E44+E45+E46</f>
        <v>2990839</v>
      </c>
      <c r="F49" s="8">
        <v>2812994</v>
      </c>
      <c r="G49" s="8">
        <f t="shared" si="2"/>
        <v>177845</v>
      </c>
      <c r="H49" s="9">
        <f t="shared" si="1"/>
        <v>6.3222673066490723E-2</v>
      </c>
      <c r="I49" s="13"/>
      <c r="J49" s="15"/>
    </row>
    <row r="50" spans="1:10" ht="15" customHeight="1" x14ac:dyDescent="0.15">
      <c r="A50" s="570" t="s">
        <v>156</v>
      </c>
      <c r="B50" s="568" t="s">
        <v>157</v>
      </c>
      <c r="C50" s="568"/>
      <c r="D50" s="568"/>
      <c r="E50" s="8">
        <v>1</v>
      </c>
      <c r="F50" s="8">
        <v>1</v>
      </c>
      <c r="G50" s="8">
        <f t="shared" si="2"/>
        <v>0</v>
      </c>
      <c r="H50" s="32">
        <f t="shared" si="1"/>
        <v>0</v>
      </c>
      <c r="I50" s="627"/>
      <c r="J50" s="628"/>
    </row>
    <row r="51" spans="1:10" ht="15" customHeight="1" x14ac:dyDescent="0.15">
      <c r="A51" s="570"/>
      <c r="B51" s="568" t="s">
        <v>158</v>
      </c>
      <c r="C51" s="568"/>
      <c r="D51" s="568"/>
      <c r="E51" s="8">
        <v>0</v>
      </c>
      <c r="F51" s="8">
        <v>0</v>
      </c>
      <c r="G51" s="8">
        <f t="shared" si="2"/>
        <v>0</v>
      </c>
      <c r="H51" s="32">
        <v>0</v>
      </c>
      <c r="I51" s="629"/>
      <c r="J51" s="630"/>
    </row>
    <row r="52" spans="1:10" ht="15" customHeight="1" x14ac:dyDescent="0.15">
      <c r="A52" s="570"/>
      <c r="B52" s="571" t="s">
        <v>140</v>
      </c>
      <c r="C52" s="571"/>
      <c r="D52" s="571"/>
      <c r="E52" s="8">
        <f>SUM(E50:E51)</f>
        <v>1</v>
      </c>
      <c r="F52" s="8">
        <v>1</v>
      </c>
      <c r="G52" s="8">
        <f t="shared" si="2"/>
        <v>0</v>
      </c>
      <c r="H52" s="32">
        <f t="shared" ref="H52:H64" si="3">G52/F52</f>
        <v>0</v>
      </c>
      <c r="I52" s="631"/>
      <c r="J52" s="632"/>
    </row>
    <row r="53" spans="1:10" ht="15" customHeight="1" x14ac:dyDescent="0.15">
      <c r="A53" s="597" t="s">
        <v>159</v>
      </c>
      <c r="B53" s="568" t="s">
        <v>160</v>
      </c>
      <c r="C53" s="568"/>
      <c r="D53" s="568"/>
      <c r="E53" s="8">
        <v>15000</v>
      </c>
      <c r="F53" s="8">
        <v>15000</v>
      </c>
      <c r="G53" s="8">
        <f t="shared" si="2"/>
        <v>0</v>
      </c>
      <c r="H53" s="32">
        <f t="shared" si="3"/>
        <v>0</v>
      </c>
      <c r="I53" s="13"/>
      <c r="J53" s="15"/>
    </row>
    <row r="54" spans="1:10" ht="15" customHeight="1" x14ac:dyDescent="0.15">
      <c r="A54" s="598"/>
      <c r="B54" s="568" t="s">
        <v>161</v>
      </c>
      <c r="C54" s="568"/>
      <c r="D54" s="568"/>
      <c r="E54" s="8">
        <v>20</v>
      </c>
      <c r="F54" s="8">
        <v>150</v>
      </c>
      <c r="G54" s="8">
        <f t="shared" si="2"/>
        <v>-130</v>
      </c>
      <c r="H54" s="9">
        <f t="shared" si="3"/>
        <v>-0.8666666666666667</v>
      </c>
      <c r="I54" s="13"/>
      <c r="J54" s="15"/>
    </row>
    <row r="55" spans="1:10" ht="14.25" x14ac:dyDescent="0.15">
      <c r="A55" s="598"/>
      <c r="B55" s="597" t="s">
        <v>162</v>
      </c>
      <c r="C55" s="565" t="s">
        <v>179</v>
      </c>
      <c r="D55" s="567"/>
      <c r="E55" s="8">
        <v>1</v>
      </c>
      <c r="F55" s="8">
        <v>1</v>
      </c>
      <c r="G55" s="8">
        <f t="shared" si="2"/>
        <v>0</v>
      </c>
      <c r="H55" s="32">
        <f t="shared" si="3"/>
        <v>0</v>
      </c>
      <c r="I55" s="556"/>
      <c r="J55" s="573"/>
    </row>
    <row r="56" spans="1:10" ht="14.25" x14ac:dyDescent="0.15">
      <c r="A56" s="598"/>
      <c r="B56" s="598"/>
      <c r="C56" s="565" t="s">
        <v>180</v>
      </c>
      <c r="D56" s="567"/>
      <c r="E56" s="8">
        <v>1000</v>
      </c>
      <c r="F56" s="8">
        <v>1000</v>
      </c>
      <c r="G56" s="8">
        <f t="shared" si="2"/>
        <v>0</v>
      </c>
      <c r="H56" s="32">
        <f t="shared" si="3"/>
        <v>0</v>
      </c>
      <c r="I56" s="14"/>
      <c r="J56" s="11"/>
    </row>
    <row r="57" spans="1:10" ht="14.25" x14ac:dyDescent="0.15">
      <c r="A57" s="598"/>
      <c r="B57" s="598"/>
      <c r="C57" s="565" t="s">
        <v>181</v>
      </c>
      <c r="D57" s="567"/>
      <c r="E57" s="8">
        <v>10000</v>
      </c>
      <c r="F57" s="8">
        <v>10000</v>
      </c>
      <c r="G57" s="8">
        <f t="shared" si="2"/>
        <v>0</v>
      </c>
      <c r="H57" s="32">
        <f t="shared" si="3"/>
        <v>0</v>
      </c>
      <c r="I57" s="14"/>
      <c r="J57" s="11"/>
    </row>
    <row r="58" spans="1:10" ht="14.25" x14ac:dyDescent="0.15">
      <c r="A58" s="598"/>
      <c r="B58" s="598"/>
      <c r="C58" s="565" t="s">
        <v>182</v>
      </c>
      <c r="D58" s="567"/>
      <c r="E58" s="8">
        <v>1</v>
      </c>
      <c r="F58" s="8">
        <v>1</v>
      </c>
      <c r="G58" s="8">
        <f t="shared" si="2"/>
        <v>0</v>
      </c>
      <c r="H58" s="32">
        <f t="shared" si="3"/>
        <v>0</v>
      </c>
      <c r="I58" s="14"/>
      <c r="J58" s="11"/>
    </row>
    <row r="59" spans="1:10" ht="14.25" x14ac:dyDescent="0.15">
      <c r="A59" s="598"/>
      <c r="B59" s="599"/>
      <c r="C59" s="562" t="s">
        <v>191</v>
      </c>
      <c r="D59" s="564"/>
      <c r="E59" s="8">
        <f>SUM(E55:E58)</f>
        <v>11002</v>
      </c>
      <c r="F59" s="8">
        <v>11002</v>
      </c>
      <c r="G59" s="8">
        <f t="shared" si="2"/>
        <v>0</v>
      </c>
      <c r="H59" s="32">
        <f t="shared" si="3"/>
        <v>0</v>
      </c>
      <c r="I59" s="14"/>
      <c r="J59" s="11"/>
    </row>
    <row r="60" spans="1:10" ht="15" customHeight="1" x14ac:dyDescent="0.15">
      <c r="A60" s="599"/>
      <c r="B60" s="571" t="s">
        <v>140</v>
      </c>
      <c r="C60" s="571"/>
      <c r="D60" s="571"/>
      <c r="E60" s="8">
        <f>E53+E54+E59</f>
        <v>26022</v>
      </c>
      <c r="F60" s="8">
        <v>26152</v>
      </c>
      <c r="G60" s="8">
        <f t="shared" si="2"/>
        <v>-130</v>
      </c>
      <c r="H60" s="9">
        <f t="shared" si="3"/>
        <v>-4.9709391251147143E-3</v>
      </c>
      <c r="I60" s="13"/>
      <c r="J60" s="15"/>
    </row>
    <row r="61" spans="1:10" ht="15" customHeight="1" x14ac:dyDescent="0.15">
      <c r="A61" s="633" t="s">
        <v>183</v>
      </c>
      <c r="B61" s="568" t="s">
        <v>187</v>
      </c>
      <c r="C61" s="568"/>
      <c r="D61" s="568"/>
      <c r="E61" s="8">
        <v>12658278</v>
      </c>
      <c r="F61" s="8">
        <v>11931489</v>
      </c>
      <c r="G61" s="8">
        <f t="shared" si="2"/>
        <v>726789</v>
      </c>
      <c r="H61" s="9">
        <f t="shared" si="3"/>
        <v>6.0913520517011752E-2</v>
      </c>
      <c r="I61" s="13"/>
      <c r="J61" s="15"/>
    </row>
    <row r="62" spans="1:10" ht="15" customHeight="1" x14ac:dyDescent="0.15">
      <c r="A62" s="634"/>
      <c r="B62" s="568" t="s">
        <v>188</v>
      </c>
      <c r="C62" s="568"/>
      <c r="D62" s="568"/>
      <c r="E62" s="8">
        <v>2081507</v>
      </c>
      <c r="F62" s="8">
        <v>1737624</v>
      </c>
      <c r="G62" s="8">
        <f t="shared" si="2"/>
        <v>343883</v>
      </c>
      <c r="H62" s="9">
        <f t="shared" si="3"/>
        <v>0.19790414957436131</v>
      </c>
      <c r="I62" s="13"/>
      <c r="J62" s="15"/>
    </row>
    <row r="63" spans="1:10" ht="15" customHeight="1" x14ac:dyDescent="0.15">
      <c r="A63" s="634"/>
      <c r="B63" s="568" t="s">
        <v>189</v>
      </c>
      <c r="C63" s="568"/>
      <c r="D63" s="568"/>
      <c r="E63" s="8">
        <v>862455</v>
      </c>
      <c r="F63" s="8">
        <v>716594</v>
      </c>
      <c r="G63" s="8">
        <f t="shared" si="2"/>
        <v>145861</v>
      </c>
      <c r="H63" s="9">
        <f t="shared" si="3"/>
        <v>0.20354761552566725</v>
      </c>
      <c r="I63" s="13"/>
      <c r="J63" s="15"/>
    </row>
    <row r="64" spans="1:10" ht="15" customHeight="1" x14ac:dyDescent="0.15">
      <c r="A64" s="635"/>
      <c r="B64" s="574" t="s">
        <v>192</v>
      </c>
      <c r="C64" s="575"/>
      <c r="D64" s="576"/>
      <c r="E64" s="8">
        <f>SUM(E61:E63)</f>
        <v>15602240</v>
      </c>
      <c r="F64" s="8">
        <f>SUM(F61:F63)</f>
        <v>14385707</v>
      </c>
      <c r="G64" s="8">
        <f t="shared" si="2"/>
        <v>1216533</v>
      </c>
      <c r="H64" s="9">
        <f t="shared" si="3"/>
        <v>8.4565395360825857E-2</v>
      </c>
      <c r="I64" s="13"/>
      <c r="J64" s="15"/>
    </row>
  </sheetData>
  <mergeCells count="74">
    <mergeCell ref="A1:J1"/>
    <mergeCell ref="A2:J2"/>
    <mergeCell ref="I43:J43"/>
    <mergeCell ref="I44:J44"/>
    <mergeCell ref="I5:J6"/>
    <mergeCell ref="B21:D21"/>
    <mergeCell ref="B33:D33"/>
    <mergeCell ref="B29:D29"/>
    <mergeCell ref="C28:D28"/>
    <mergeCell ref="B25:D25"/>
    <mergeCell ref="A39:D39"/>
    <mergeCell ref="A38:D38"/>
    <mergeCell ref="A40:A49"/>
    <mergeCell ref="B49:D49"/>
    <mergeCell ref="I46:J48"/>
    <mergeCell ref="B40:D40"/>
    <mergeCell ref="I55:J55"/>
    <mergeCell ref="C7:D7"/>
    <mergeCell ref="C10:D10"/>
    <mergeCell ref="C14:D14"/>
    <mergeCell ref="C17:D17"/>
    <mergeCell ref="I34:J36"/>
    <mergeCell ref="I40:J42"/>
    <mergeCell ref="A22:D22"/>
    <mergeCell ref="A23:D23"/>
    <mergeCell ref="B43:D43"/>
    <mergeCell ref="I45:J45"/>
    <mergeCell ref="C26:D26"/>
    <mergeCell ref="C27:D27"/>
    <mergeCell ref="C30:D30"/>
    <mergeCell ref="C31:D31"/>
    <mergeCell ref="C32:D32"/>
    <mergeCell ref="A24:A33"/>
    <mergeCell ref="B51:D51"/>
    <mergeCell ref="C42:D42"/>
    <mergeCell ref="C41:D41"/>
    <mergeCell ref="B45:D45"/>
    <mergeCell ref="B44:D44"/>
    <mergeCell ref="C47:D47"/>
    <mergeCell ref="B50:D50"/>
    <mergeCell ref="C48:D48"/>
    <mergeCell ref="B46:D46"/>
    <mergeCell ref="C58:D58"/>
    <mergeCell ref="E5:E6"/>
    <mergeCell ref="F5:F6"/>
    <mergeCell ref="G5:H5"/>
    <mergeCell ref="B7:B13"/>
    <mergeCell ref="B14:B20"/>
    <mergeCell ref="C20:D20"/>
    <mergeCell ref="A5:D6"/>
    <mergeCell ref="A7:A21"/>
    <mergeCell ref="C13:D13"/>
    <mergeCell ref="B24:D24"/>
    <mergeCell ref="A37:D37"/>
    <mergeCell ref="A34:D34"/>
    <mergeCell ref="B35:D35"/>
    <mergeCell ref="B36:D36"/>
    <mergeCell ref="A50:A52"/>
    <mergeCell ref="I50:J52"/>
    <mergeCell ref="C59:D59"/>
    <mergeCell ref="A61:A64"/>
    <mergeCell ref="B64:D64"/>
    <mergeCell ref="B61:D61"/>
    <mergeCell ref="B62:D62"/>
    <mergeCell ref="B63:D63"/>
    <mergeCell ref="C57:D57"/>
    <mergeCell ref="B52:D52"/>
    <mergeCell ref="C55:D55"/>
    <mergeCell ref="C56:D56"/>
    <mergeCell ref="B55:B59"/>
    <mergeCell ref="A53:A60"/>
    <mergeCell ref="B60:D60"/>
    <mergeCell ref="B54:D54"/>
    <mergeCell ref="B53:D53"/>
  </mergeCells>
  <phoneticPr fontId="2"/>
  <dataValidations count="2">
    <dataValidation imeMode="off" allowBlank="1" showInputMessage="1" showErrorMessage="1" sqref="E7:H64"/>
    <dataValidation imeMode="hiragana" allowBlank="1" showInputMessage="1" showErrorMessage="1" sqref="A1:I2 J60:J65536 J7:J33 I1:I34 J53:J54 J37:J39 I37:I40 J3:J4 I53:I65536 J49 I43:I46 I49:I50"/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86" orientation="portrait" verticalDpi="0" r:id="rId1"/>
  <headerFooter alignWithMargins="0"/>
  <rowBreaks count="1" manualBreakCount="1">
    <brk id="3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77"/>
  <sheetViews>
    <sheetView view="pageBreakPreview" topLeftCell="A58" zoomScale="90" zoomScaleNormal="100" zoomScaleSheetLayoutView="90" workbookViewId="0">
      <selection activeCell="E66" sqref="E66"/>
    </sheetView>
  </sheetViews>
  <sheetFormatPr defaultRowHeight="15" customHeight="1" x14ac:dyDescent="0.15"/>
  <cols>
    <col min="1" max="3" width="3.125" style="40" customWidth="1"/>
    <col min="4" max="4" width="21.625" style="40" customWidth="1"/>
    <col min="5" max="5" width="12.125" style="40" customWidth="1"/>
    <col min="6" max="6" width="11.625" style="40" customWidth="1"/>
    <col min="7" max="7" width="13.625" style="40" customWidth="1"/>
    <col min="8" max="8" width="10.625" style="40" customWidth="1"/>
    <col min="9" max="9" width="12.625" style="40" customWidth="1"/>
    <col min="10" max="10" width="15.625" style="41" customWidth="1"/>
    <col min="11" max="16384" width="9" style="40"/>
  </cols>
  <sheetData>
    <row r="2" spans="1:11" ht="24" customHeight="1" x14ac:dyDescent="0.15">
      <c r="A2" s="455" t="s">
        <v>785</v>
      </c>
      <c r="B2" s="455"/>
      <c r="C2" s="455"/>
      <c r="D2" s="455"/>
      <c r="E2" s="455"/>
      <c r="F2" s="455"/>
      <c r="G2" s="455"/>
      <c r="H2" s="455"/>
      <c r="I2" s="455"/>
      <c r="J2" s="455"/>
      <c r="K2" s="181"/>
    </row>
    <row r="3" spans="1:11" ht="16.5" customHeight="1" x14ac:dyDescent="0.15">
      <c r="A3" s="517"/>
      <c r="B3" s="517"/>
      <c r="C3" s="517"/>
      <c r="D3" s="517"/>
      <c r="E3" s="517"/>
      <c r="F3" s="517"/>
      <c r="G3" s="517"/>
      <c r="H3" s="517"/>
      <c r="I3" s="517"/>
      <c r="J3" s="517"/>
    </row>
    <row r="4" spans="1:11" ht="16.5" customHeight="1" x14ac:dyDescent="0.15">
      <c r="A4" s="236" t="s">
        <v>362</v>
      </c>
      <c r="B4" s="236"/>
      <c r="C4" s="236"/>
      <c r="D4" s="236"/>
      <c r="E4" s="236"/>
      <c r="F4" s="236"/>
      <c r="G4" s="236"/>
      <c r="H4" s="236"/>
      <c r="I4" s="236"/>
      <c r="J4" s="238" t="s">
        <v>363</v>
      </c>
    </row>
    <row r="5" spans="1:11" ht="15" customHeight="1" x14ac:dyDescent="0.15">
      <c r="A5" s="825" t="s">
        <v>0</v>
      </c>
      <c r="B5" s="826"/>
      <c r="C5" s="826"/>
      <c r="D5" s="827"/>
      <c r="E5" s="831" t="s">
        <v>786</v>
      </c>
      <c r="F5" s="831" t="s">
        <v>772</v>
      </c>
      <c r="G5" s="832" t="s">
        <v>15</v>
      </c>
      <c r="H5" s="832"/>
      <c r="I5" s="825" t="s">
        <v>19</v>
      </c>
      <c r="J5" s="827"/>
    </row>
    <row r="6" spans="1:11" ht="24.75" x14ac:dyDescent="0.15">
      <c r="A6" s="828"/>
      <c r="B6" s="829"/>
      <c r="C6" s="829"/>
      <c r="D6" s="830"/>
      <c r="E6" s="831"/>
      <c r="F6" s="831"/>
      <c r="G6" s="519" t="s">
        <v>366</v>
      </c>
      <c r="H6" s="519" t="s">
        <v>690</v>
      </c>
      <c r="I6" s="828"/>
      <c r="J6" s="830"/>
    </row>
    <row r="7" spans="1:11" ht="18" customHeight="1" x14ac:dyDescent="0.15">
      <c r="A7" s="833" t="s">
        <v>438</v>
      </c>
      <c r="B7" s="833" t="s">
        <v>134</v>
      </c>
      <c r="C7" s="834" t="s">
        <v>135</v>
      </c>
      <c r="D7" s="835"/>
      <c r="E7" s="240">
        <f>SUM(E8:E10)</f>
        <v>4102463</v>
      </c>
      <c r="F7" s="240">
        <f>SUM(F8:F10)</f>
        <v>4143766</v>
      </c>
      <c r="G7" s="241">
        <f t="shared" ref="G7:G27" si="0">E7-F7</f>
        <v>-41303</v>
      </c>
      <c r="H7" s="242">
        <f>ROUND((E7/F7*100)-100,1)</f>
        <v>-1</v>
      </c>
      <c r="I7" s="535"/>
      <c r="J7" s="244"/>
    </row>
    <row r="8" spans="1:11" ht="41.25" customHeight="1" x14ac:dyDescent="0.15">
      <c r="A8" s="833"/>
      <c r="B8" s="833"/>
      <c r="C8" s="245"/>
      <c r="D8" s="499" t="s">
        <v>136</v>
      </c>
      <c r="E8" s="463">
        <v>2877054</v>
      </c>
      <c r="F8" s="463">
        <v>2909902</v>
      </c>
      <c r="G8" s="500">
        <f>E8-F8</f>
        <v>-32848</v>
      </c>
      <c r="H8" s="363">
        <f>ROUND((E8/F8*100)-100,1)</f>
        <v>-1.1000000000000001</v>
      </c>
      <c r="I8" s="501" t="s">
        <v>242</v>
      </c>
      <c r="J8" s="502" t="s">
        <v>787</v>
      </c>
    </row>
    <row r="9" spans="1:11" ht="41.25" customHeight="1" x14ac:dyDescent="0.15">
      <c r="A9" s="833"/>
      <c r="B9" s="833"/>
      <c r="C9" s="245"/>
      <c r="D9" s="503" t="s">
        <v>543</v>
      </c>
      <c r="E9" s="253">
        <v>863767</v>
      </c>
      <c r="F9" s="253">
        <v>872404</v>
      </c>
      <c r="G9" s="254">
        <f>E9-F9</f>
        <v>-8637</v>
      </c>
      <c r="H9" s="255">
        <f>ROUND((E9/F9*100)-100,1)</f>
        <v>-1</v>
      </c>
      <c r="I9" s="547" t="s">
        <v>242</v>
      </c>
      <c r="J9" s="256" t="s">
        <v>788</v>
      </c>
    </row>
    <row r="10" spans="1:11" ht="41.25" customHeight="1" x14ac:dyDescent="0.15">
      <c r="A10" s="833"/>
      <c r="B10" s="833"/>
      <c r="C10" s="257"/>
      <c r="D10" s="504" t="s">
        <v>137</v>
      </c>
      <c r="E10" s="259">
        <v>361642</v>
      </c>
      <c r="F10" s="259">
        <v>361460</v>
      </c>
      <c r="G10" s="260">
        <f>E10-F10</f>
        <v>182</v>
      </c>
      <c r="H10" s="294">
        <f t="shared" ref="H10:H41" si="1">ROUND((E10/F10*100)-100,1)</f>
        <v>0.1</v>
      </c>
      <c r="I10" s="262" t="s">
        <v>242</v>
      </c>
      <c r="J10" s="263" t="s">
        <v>789</v>
      </c>
    </row>
    <row r="11" spans="1:11" ht="18" customHeight="1" x14ac:dyDescent="0.15">
      <c r="A11" s="833"/>
      <c r="B11" s="833"/>
      <c r="C11" s="834" t="s">
        <v>138</v>
      </c>
      <c r="D11" s="835"/>
      <c r="E11" s="240">
        <f>SUM(E12:E14)</f>
        <v>273654</v>
      </c>
      <c r="F11" s="240">
        <f>SUM(F12:F14)</f>
        <v>305803</v>
      </c>
      <c r="G11" s="264">
        <f t="shared" si="0"/>
        <v>-32149</v>
      </c>
      <c r="H11" s="443">
        <f t="shared" si="1"/>
        <v>-10.5</v>
      </c>
      <c r="I11" s="265"/>
      <c r="J11" s="266"/>
    </row>
    <row r="12" spans="1:11" ht="28.5" customHeight="1" x14ac:dyDescent="0.15">
      <c r="A12" s="833"/>
      <c r="B12" s="833"/>
      <c r="C12" s="245"/>
      <c r="D12" s="499" t="s">
        <v>136</v>
      </c>
      <c r="E12" s="463">
        <v>187541</v>
      </c>
      <c r="F12" s="463">
        <v>209149</v>
      </c>
      <c r="G12" s="500">
        <f t="shared" si="0"/>
        <v>-21608</v>
      </c>
      <c r="H12" s="505">
        <f t="shared" si="1"/>
        <v>-10.3</v>
      </c>
      <c r="I12" s="501" t="s">
        <v>139</v>
      </c>
      <c r="J12" s="502" t="s">
        <v>790</v>
      </c>
    </row>
    <row r="13" spans="1:11" ht="28.5" customHeight="1" x14ac:dyDescent="0.15">
      <c r="A13" s="833"/>
      <c r="B13" s="833"/>
      <c r="C13" s="245"/>
      <c r="D13" s="506" t="s">
        <v>543</v>
      </c>
      <c r="E13" s="253">
        <v>53775</v>
      </c>
      <c r="F13" s="253">
        <v>58157</v>
      </c>
      <c r="G13" s="254">
        <f t="shared" si="0"/>
        <v>-4382</v>
      </c>
      <c r="H13" s="255">
        <f t="shared" si="1"/>
        <v>-7.5</v>
      </c>
      <c r="I13" s="547" t="s">
        <v>139</v>
      </c>
      <c r="J13" s="256" t="s">
        <v>791</v>
      </c>
    </row>
    <row r="14" spans="1:11" ht="28.5" customHeight="1" x14ac:dyDescent="0.15">
      <c r="A14" s="833"/>
      <c r="B14" s="833"/>
      <c r="C14" s="257"/>
      <c r="D14" s="504" t="s">
        <v>137</v>
      </c>
      <c r="E14" s="259">
        <v>32338</v>
      </c>
      <c r="F14" s="259">
        <v>38497</v>
      </c>
      <c r="G14" s="260">
        <f t="shared" si="0"/>
        <v>-6159</v>
      </c>
      <c r="H14" s="294">
        <f t="shared" si="1"/>
        <v>-16</v>
      </c>
      <c r="I14" s="262" t="s">
        <v>139</v>
      </c>
      <c r="J14" s="263" t="s">
        <v>792</v>
      </c>
    </row>
    <row r="15" spans="1:11" ht="18" customHeight="1" x14ac:dyDescent="0.15">
      <c r="A15" s="833"/>
      <c r="B15" s="833"/>
      <c r="C15" s="836" t="s">
        <v>783</v>
      </c>
      <c r="D15" s="836"/>
      <c r="E15" s="278">
        <f>E7+E11</f>
        <v>4376117</v>
      </c>
      <c r="F15" s="269">
        <f>F7+F11</f>
        <v>4449569</v>
      </c>
      <c r="G15" s="270">
        <f t="shared" si="0"/>
        <v>-73452</v>
      </c>
      <c r="H15" s="444">
        <f t="shared" si="1"/>
        <v>-1.7</v>
      </c>
      <c r="I15" s="538"/>
      <c r="J15" s="273"/>
    </row>
    <row r="16" spans="1:11" ht="18" customHeight="1" x14ac:dyDescent="0.15">
      <c r="A16" s="833"/>
      <c r="B16" s="833" t="s">
        <v>141</v>
      </c>
      <c r="C16" s="834" t="s">
        <v>135</v>
      </c>
      <c r="D16" s="835"/>
      <c r="E16" s="240">
        <f>SUM(E17:E19)</f>
        <v>126301</v>
      </c>
      <c r="F16" s="274">
        <f>SUM(F17:F19)</f>
        <v>262567</v>
      </c>
      <c r="G16" s="264">
        <f t="shared" si="0"/>
        <v>-136266</v>
      </c>
      <c r="H16" s="443">
        <f t="shared" si="1"/>
        <v>-51.9</v>
      </c>
      <c r="I16" s="265"/>
      <c r="J16" s="266"/>
    </row>
    <row r="17" spans="1:10" ht="41.25" customHeight="1" x14ac:dyDescent="0.15">
      <c r="A17" s="833"/>
      <c r="B17" s="833"/>
      <c r="C17" s="245"/>
      <c r="D17" s="499" t="s">
        <v>136</v>
      </c>
      <c r="E17" s="463">
        <v>80199</v>
      </c>
      <c r="F17" s="463">
        <v>164606</v>
      </c>
      <c r="G17" s="500">
        <f t="shared" si="0"/>
        <v>-84407</v>
      </c>
      <c r="H17" s="505">
        <f t="shared" si="1"/>
        <v>-51.3</v>
      </c>
      <c r="I17" s="501" t="s">
        <v>242</v>
      </c>
      <c r="J17" s="502" t="s">
        <v>793</v>
      </c>
    </row>
    <row r="18" spans="1:10" ht="41.25" customHeight="1" x14ac:dyDescent="0.15">
      <c r="A18" s="833"/>
      <c r="B18" s="833"/>
      <c r="C18" s="245"/>
      <c r="D18" s="506" t="s">
        <v>543</v>
      </c>
      <c r="E18" s="253">
        <v>24079</v>
      </c>
      <c r="F18" s="253">
        <v>49349</v>
      </c>
      <c r="G18" s="254">
        <f t="shared" si="0"/>
        <v>-25270</v>
      </c>
      <c r="H18" s="255">
        <f t="shared" si="1"/>
        <v>-51.2</v>
      </c>
      <c r="I18" s="547" t="s">
        <v>242</v>
      </c>
      <c r="J18" s="256" t="s">
        <v>794</v>
      </c>
    </row>
    <row r="19" spans="1:10" ht="41.25" customHeight="1" x14ac:dyDescent="0.15">
      <c r="A19" s="833"/>
      <c r="B19" s="833"/>
      <c r="C19" s="257"/>
      <c r="D19" s="504" t="s">
        <v>137</v>
      </c>
      <c r="E19" s="259">
        <v>22023</v>
      </c>
      <c r="F19" s="259">
        <v>48612</v>
      </c>
      <c r="G19" s="260">
        <f t="shared" si="0"/>
        <v>-26589</v>
      </c>
      <c r="H19" s="294">
        <f t="shared" si="1"/>
        <v>-54.7</v>
      </c>
      <c r="I19" s="262" t="s">
        <v>242</v>
      </c>
      <c r="J19" s="263" t="s">
        <v>795</v>
      </c>
    </row>
    <row r="20" spans="1:10" ht="18" customHeight="1" x14ac:dyDescent="0.15">
      <c r="A20" s="833"/>
      <c r="B20" s="833"/>
      <c r="C20" s="834" t="s">
        <v>138</v>
      </c>
      <c r="D20" s="835"/>
      <c r="E20" s="240">
        <f>SUM(E21:E23)</f>
        <v>5475</v>
      </c>
      <c r="F20" s="240">
        <f>SUM(F21:F23)</f>
        <v>9306</v>
      </c>
      <c r="G20" s="264">
        <f t="shared" si="0"/>
        <v>-3831</v>
      </c>
      <c r="H20" s="443">
        <f t="shared" si="1"/>
        <v>-41.2</v>
      </c>
      <c r="I20" s="265"/>
      <c r="J20" s="266"/>
    </row>
    <row r="21" spans="1:10" ht="28.5" customHeight="1" x14ac:dyDescent="0.15">
      <c r="A21" s="833"/>
      <c r="B21" s="833"/>
      <c r="C21" s="245"/>
      <c r="D21" s="499" t="s">
        <v>136</v>
      </c>
      <c r="E21" s="463">
        <v>4017</v>
      </c>
      <c r="F21" s="463">
        <v>6822</v>
      </c>
      <c r="G21" s="500">
        <f t="shared" si="0"/>
        <v>-2805</v>
      </c>
      <c r="H21" s="505">
        <f t="shared" si="1"/>
        <v>-41.1</v>
      </c>
      <c r="I21" s="501" t="s">
        <v>139</v>
      </c>
      <c r="J21" s="502" t="s">
        <v>796</v>
      </c>
    </row>
    <row r="22" spans="1:10" ht="28.5" customHeight="1" x14ac:dyDescent="0.15">
      <c r="A22" s="833"/>
      <c r="B22" s="833"/>
      <c r="C22" s="245"/>
      <c r="D22" s="506" t="s">
        <v>543</v>
      </c>
      <c r="E22" s="253">
        <v>648</v>
      </c>
      <c r="F22" s="253">
        <v>1063</v>
      </c>
      <c r="G22" s="254">
        <f t="shared" si="0"/>
        <v>-415</v>
      </c>
      <c r="H22" s="255">
        <f t="shared" si="1"/>
        <v>-39</v>
      </c>
      <c r="I22" s="547" t="s">
        <v>139</v>
      </c>
      <c r="J22" s="251" t="s">
        <v>797</v>
      </c>
    </row>
    <row r="23" spans="1:10" ht="28.5" customHeight="1" x14ac:dyDescent="0.15">
      <c r="A23" s="833"/>
      <c r="B23" s="833"/>
      <c r="C23" s="257"/>
      <c r="D23" s="504" t="s">
        <v>137</v>
      </c>
      <c r="E23" s="259">
        <v>810</v>
      </c>
      <c r="F23" s="259">
        <v>1421</v>
      </c>
      <c r="G23" s="260">
        <f t="shared" si="0"/>
        <v>-611</v>
      </c>
      <c r="H23" s="294">
        <f t="shared" si="1"/>
        <v>-43</v>
      </c>
      <c r="I23" s="262" t="s">
        <v>139</v>
      </c>
      <c r="J23" s="263" t="s">
        <v>798</v>
      </c>
    </row>
    <row r="24" spans="1:10" ht="18" customHeight="1" x14ac:dyDescent="0.15">
      <c r="A24" s="833"/>
      <c r="B24" s="1017"/>
      <c r="C24" s="836" t="s">
        <v>783</v>
      </c>
      <c r="D24" s="836"/>
      <c r="E24" s="278">
        <f>E16+E20</f>
        <v>131776</v>
      </c>
      <c r="F24" s="269">
        <f>F16+F20</f>
        <v>271873</v>
      </c>
      <c r="G24" s="270">
        <f t="shared" si="0"/>
        <v>-140097</v>
      </c>
      <c r="H24" s="444">
        <f t="shared" si="1"/>
        <v>-51.5</v>
      </c>
      <c r="I24" s="539"/>
      <c r="J24" s="276"/>
    </row>
    <row r="25" spans="1:10" ht="18" customHeight="1" x14ac:dyDescent="0.15">
      <c r="A25" s="1017"/>
      <c r="B25" s="836" t="s">
        <v>784</v>
      </c>
      <c r="C25" s="836"/>
      <c r="D25" s="836"/>
      <c r="E25" s="278">
        <f>E15+E24</f>
        <v>4507893</v>
      </c>
      <c r="F25" s="269">
        <f>F15+F24</f>
        <v>4721442</v>
      </c>
      <c r="G25" s="270">
        <f t="shared" si="0"/>
        <v>-213549</v>
      </c>
      <c r="H25" s="444">
        <f t="shared" si="1"/>
        <v>-4.5</v>
      </c>
      <c r="I25" s="539"/>
      <c r="J25" s="276"/>
    </row>
    <row r="26" spans="1:10" ht="18" customHeight="1" x14ac:dyDescent="0.15">
      <c r="A26" s="850" t="s">
        <v>142</v>
      </c>
      <c r="B26" s="850"/>
      <c r="C26" s="850"/>
      <c r="D26" s="850"/>
      <c r="E26" s="278">
        <v>1</v>
      </c>
      <c r="F26" s="269">
        <v>1</v>
      </c>
      <c r="G26" s="270">
        <f t="shared" si="0"/>
        <v>0</v>
      </c>
      <c r="H26" s="444">
        <f t="shared" si="1"/>
        <v>0</v>
      </c>
      <c r="I26" s="539"/>
      <c r="J26" s="276"/>
    </row>
    <row r="27" spans="1:10" ht="18" customHeight="1" x14ac:dyDescent="0.15">
      <c r="A27" s="850" t="s">
        <v>143</v>
      </c>
      <c r="B27" s="850"/>
      <c r="C27" s="850"/>
      <c r="D27" s="850"/>
      <c r="E27" s="278">
        <v>1</v>
      </c>
      <c r="F27" s="269">
        <v>1</v>
      </c>
      <c r="G27" s="270">
        <f t="shared" si="0"/>
        <v>0</v>
      </c>
      <c r="H27" s="444">
        <f t="shared" si="1"/>
        <v>0</v>
      </c>
      <c r="I27" s="277" t="s">
        <v>738</v>
      </c>
      <c r="J27" s="276"/>
    </row>
    <row r="28" spans="1:10" ht="18" customHeight="1" x14ac:dyDescent="0.15">
      <c r="A28" s="851" t="s">
        <v>144</v>
      </c>
      <c r="B28" s="854" t="s">
        <v>244</v>
      </c>
      <c r="C28" s="854"/>
      <c r="D28" s="854"/>
      <c r="E28" s="240">
        <f>SUM(E29:E31)</f>
        <v>4578769</v>
      </c>
      <c r="F28" s="274">
        <f>SUM(F29:F31)</f>
        <v>4706945</v>
      </c>
      <c r="G28" s="264">
        <f>SUM(G29:G31)</f>
        <v>-128176</v>
      </c>
      <c r="H28" s="443">
        <f t="shared" si="1"/>
        <v>-2.7</v>
      </c>
      <c r="I28" s="535" t="s">
        <v>753</v>
      </c>
      <c r="J28" s="244"/>
    </row>
    <row r="29" spans="1:10" ht="18" customHeight="1" x14ac:dyDescent="0.15">
      <c r="A29" s="852"/>
      <c r="B29" s="245"/>
      <c r="C29" s="974" t="s">
        <v>245</v>
      </c>
      <c r="D29" s="974"/>
      <c r="E29" s="463">
        <v>3155573</v>
      </c>
      <c r="F29" s="463">
        <v>3277474</v>
      </c>
      <c r="G29" s="500">
        <f t="shared" ref="G29:G47" si="2">E29-F29</f>
        <v>-121901</v>
      </c>
      <c r="H29" s="505">
        <f t="shared" si="1"/>
        <v>-3.7</v>
      </c>
      <c r="I29" s="971" t="s">
        <v>686</v>
      </c>
      <c r="J29" s="972"/>
    </row>
    <row r="30" spans="1:10" ht="18" customHeight="1" x14ac:dyDescent="0.15">
      <c r="A30" s="852"/>
      <c r="B30" s="245"/>
      <c r="C30" s="973" t="s">
        <v>766</v>
      </c>
      <c r="D30" s="847"/>
      <c r="E30" s="253">
        <v>998731</v>
      </c>
      <c r="F30" s="253">
        <v>1009316</v>
      </c>
      <c r="G30" s="254">
        <f t="shared" si="2"/>
        <v>-10585</v>
      </c>
      <c r="H30" s="255">
        <f t="shared" si="1"/>
        <v>-1</v>
      </c>
      <c r="I30" s="848" t="s">
        <v>686</v>
      </c>
      <c r="J30" s="849"/>
    </row>
    <row r="31" spans="1:10" ht="18" customHeight="1" x14ac:dyDescent="0.15">
      <c r="A31" s="852"/>
      <c r="B31" s="245"/>
      <c r="C31" s="975" t="s">
        <v>368</v>
      </c>
      <c r="D31" s="975"/>
      <c r="E31" s="259">
        <v>424465</v>
      </c>
      <c r="F31" s="259">
        <v>420155</v>
      </c>
      <c r="G31" s="260">
        <f t="shared" si="2"/>
        <v>4310</v>
      </c>
      <c r="H31" s="294">
        <f t="shared" si="1"/>
        <v>1</v>
      </c>
      <c r="I31" s="880" t="s">
        <v>686</v>
      </c>
      <c r="J31" s="881"/>
    </row>
    <row r="32" spans="1:10" ht="18" customHeight="1" x14ac:dyDescent="0.15">
      <c r="A32" s="852"/>
      <c r="B32" s="863" t="s">
        <v>765</v>
      </c>
      <c r="C32" s="864"/>
      <c r="D32" s="865"/>
      <c r="E32" s="278">
        <v>182665</v>
      </c>
      <c r="F32" s="278">
        <v>143897</v>
      </c>
      <c r="G32" s="270">
        <f t="shared" si="2"/>
        <v>38768</v>
      </c>
      <c r="H32" s="444">
        <f t="shared" si="1"/>
        <v>26.9</v>
      </c>
      <c r="I32" s="866" t="s">
        <v>370</v>
      </c>
      <c r="J32" s="867"/>
    </row>
    <row r="33" spans="1:10" ht="18" customHeight="1" x14ac:dyDescent="0.15">
      <c r="A33" s="852"/>
      <c r="B33" s="863" t="s">
        <v>522</v>
      </c>
      <c r="C33" s="868"/>
      <c r="D33" s="869"/>
      <c r="E33" s="240">
        <v>48196</v>
      </c>
      <c r="F33" s="240">
        <v>50300</v>
      </c>
      <c r="G33" s="264">
        <f t="shared" si="2"/>
        <v>-2104</v>
      </c>
      <c r="H33" s="444">
        <f t="shared" si="1"/>
        <v>-4.2</v>
      </c>
      <c r="I33" s="870" t="s">
        <v>536</v>
      </c>
      <c r="J33" s="871"/>
    </row>
    <row r="34" spans="1:10" ht="18" customHeight="1" x14ac:dyDescent="0.15">
      <c r="A34" s="852"/>
      <c r="B34" s="834" t="s">
        <v>799</v>
      </c>
      <c r="C34" s="859"/>
      <c r="D34" s="835"/>
      <c r="E34" s="240">
        <f>SUM(E35:E39)</f>
        <v>235472</v>
      </c>
      <c r="F34" s="240">
        <f>SUM(F35:F39)</f>
        <v>138566</v>
      </c>
      <c r="G34" s="264">
        <f>E34-F34</f>
        <v>96906</v>
      </c>
      <c r="H34" s="443">
        <f t="shared" si="1"/>
        <v>69.900000000000006</v>
      </c>
      <c r="I34" s="535"/>
      <c r="J34" s="244"/>
    </row>
    <row r="35" spans="1:10" ht="27" customHeight="1" x14ac:dyDescent="0.15">
      <c r="A35" s="852"/>
      <c r="B35" s="279"/>
      <c r="C35" s="544" t="s">
        <v>800</v>
      </c>
      <c r="D35" s="545"/>
      <c r="E35" s="463">
        <v>9936</v>
      </c>
      <c r="F35" s="463">
        <v>0</v>
      </c>
      <c r="G35" s="500">
        <f t="shared" si="2"/>
        <v>9936</v>
      </c>
      <c r="H35" s="552" t="s">
        <v>781</v>
      </c>
      <c r="I35" s="1023" t="s">
        <v>807</v>
      </c>
      <c r="J35" s="1024"/>
    </row>
    <row r="36" spans="1:10" ht="18" customHeight="1" x14ac:dyDescent="0.15">
      <c r="A36" s="852"/>
      <c r="B36" s="279"/>
      <c r="C36" s="973" t="s">
        <v>767</v>
      </c>
      <c r="D36" s="860"/>
      <c r="E36" s="247">
        <v>66322</v>
      </c>
      <c r="F36" s="247">
        <v>65649</v>
      </c>
      <c r="G36" s="248">
        <f t="shared" si="2"/>
        <v>673</v>
      </c>
      <c r="H36" s="302">
        <f t="shared" si="1"/>
        <v>1</v>
      </c>
      <c r="I36" s="872" t="s">
        <v>372</v>
      </c>
      <c r="J36" s="873"/>
    </row>
    <row r="37" spans="1:10" ht="18" customHeight="1" x14ac:dyDescent="0.15">
      <c r="A37" s="852"/>
      <c r="B37" s="279"/>
      <c r="C37" s="980" t="s">
        <v>768</v>
      </c>
      <c r="D37" s="875"/>
      <c r="E37" s="253">
        <v>150025</v>
      </c>
      <c r="F37" s="253">
        <v>57433</v>
      </c>
      <c r="G37" s="254">
        <f t="shared" si="2"/>
        <v>92592</v>
      </c>
      <c r="H37" s="255">
        <f t="shared" si="1"/>
        <v>161.19999999999999</v>
      </c>
      <c r="I37" s="280"/>
      <c r="J37" s="281"/>
    </row>
    <row r="38" spans="1:10" ht="18" customHeight="1" x14ac:dyDescent="0.15">
      <c r="A38" s="852"/>
      <c r="B38" s="279"/>
      <c r="C38" s="996" t="s">
        <v>247</v>
      </c>
      <c r="D38" s="847"/>
      <c r="E38" s="247">
        <v>9089</v>
      </c>
      <c r="F38" s="247">
        <v>15384</v>
      </c>
      <c r="G38" s="248">
        <f t="shared" si="2"/>
        <v>-6295</v>
      </c>
      <c r="H38" s="302">
        <f t="shared" si="1"/>
        <v>-40.9</v>
      </c>
      <c r="I38" s="872"/>
      <c r="J38" s="873"/>
    </row>
    <row r="39" spans="1:10" ht="18" customHeight="1" x14ac:dyDescent="0.15">
      <c r="A39" s="852"/>
      <c r="B39" s="279"/>
      <c r="C39" s="1021" t="s">
        <v>780</v>
      </c>
      <c r="D39" s="1022"/>
      <c r="E39" s="259">
        <v>100</v>
      </c>
      <c r="F39" s="259">
        <v>100</v>
      </c>
      <c r="G39" s="260">
        <f t="shared" si="2"/>
        <v>0</v>
      </c>
      <c r="H39" s="294">
        <f t="shared" si="1"/>
        <v>0</v>
      </c>
      <c r="I39" s="541"/>
      <c r="J39" s="542"/>
    </row>
    <row r="40" spans="1:10" ht="18" customHeight="1" x14ac:dyDescent="0.15">
      <c r="A40" s="1016"/>
      <c r="B40" s="836" t="s">
        <v>140</v>
      </c>
      <c r="C40" s="836"/>
      <c r="D40" s="836"/>
      <c r="E40" s="278">
        <f>E28+E32+E33+E34</f>
        <v>5045102</v>
      </c>
      <c r="F40" s="278">
        <f>F28+F32+F33+F34</f>
        <v>5039708</v>
      </c>
      <c r="G40" s="270">
        <f t="shared" si="2"/>
        <v>5394</v>
      </c>
      <c r="H40" s="444">
        <f t="shared" si="1"/>
        <v>0.1</v>
      </c>
      <c r="I40" s="539"/>
      <c r="J40" s="276"/>
    </row>
    <row r="41" spans="1:10" ht="27.75" customHeight="1" x14ac:dyDescent="0.15">
      <c r="A41" s="520" t="s">
        <v>373</v>
      </c>
      <c r="B41" s="528"/>
      <c r="C41" s="528"/>
      <c r="D41" s="521"/>
      <c r="E41" s="240">
        <v>338151</v>
      </c>
      <c r="F41" s="240">
        <v>523982</v>
      </c>
      <c r="G41" s="264">
        <f t="shared" si="2"/>
        <v>-185831</v>
      </c>
      <c r="H41" s="443">
        <f t="shared" si="1"/>
        <v>-35.5</v>
      </c>
      <c r="I41" s="866" t="s">
        <v>805</v>
      </c>
      <c r="J41" s="867"/>
    </row>
    <row r="42" spans="1:10" ht="28.5" customHeight="1" x14ac:dyDescent="0.15">
      <c r="A42" s="834" t="s">
        <v>523</v>
      </c>
      <c r="B42" s="859"/>
      <c r="C42" s="859"/>
      <c r="D42" s="835"/>
      <c r="E42" s="278">
        <v>4913164</v>
      </c>
      <c r="F42" s="278">
        <v>5125766</v>
      </c>
      <c r="G42" s="270">
        <f t="shared" si="2"/>
        <v>-212602</v>
      </c>
      <c r="H42" s="461">
        <f t="shared" ref="H42:H63" si="3">ROUND((E42/F42*100)-100,1)</f>
        <v>-4.0999999999999996</v>
      </c>
      <c r="I42" s="884" t="s">
        <v>806</v>
      </c>
      <c r="J42" s="885"/>
    </row>
    <row r="43" spans="1:10" ht="18" customHeight="1" x14ac:dyDescent="0.15">
      <c r="A43" s="520" t="s">
        <v>376</v>
      </c>
      <c r="B43" s="528"/>
      <c r="C43" s="528"/>
      <c r="D43" s="521"/>
      <c r="E43" s="240">
        <f>SUM(E44:E47)</f>
        <v>1554219</v>
      </c>
      <c r="F43" s="240">
        <f>SUM(F44:F47)</f>
        <v>1517371</v>
      </c>
      <c r="G43" s="264">
        <f t="shared" si="2"/>
        <v>36848</v>
      </c>
      <c r="H43" s="443">
        <f t="shared" si="3"/>
        <v>2.4</v>
      </c>
      <c r="I43" s="531"/>
      <c r="J43" s="532"/>
    </row>
    <row r="44" spans="1:10" ht="18" customHeight="1" x14ac:dyDescent="0.15">
      <c r="A44" s="245"/>
      <c r="B44" s="976" t="s">
        <v>765</v>
      </c>
      <c r="C44" s="990"/>
      <c r="D44" s="977"/>
      <c r="E44" s="463">
        <v>182665</v>
      </c>
      <c r="F44" s="463">
        <v>143897</v>
      </c>
      <c r="G44" s="500">
        <f t="shared" si="2"/>
        <v>38768</v>
      </c>
      <c r="H44" s="505">
        <f t="shared" si="3"/>
        <v>26.9</v>
      </c>
      <c r="I44" s="991" t="s">
        <v>370</v>
      </c>
      <c r="J44" s="992"/>
    </row>
    <row r="45" spans="1:10" ht="18" customHeight="1" x14ac:dyDescent="0.15">
      <c r="A45" s="245"/>
      <c r="B45" s="973" t="s">
        <v>522</v>
      </c>
      <c r="C45" s="877"/>
      <c r="D45" s="860"/>
      <c r="E45" s="253">
        <v>48196</v>
      </c>
      <c r="F45" s="253">
        <v>50300</v>
      </c>
      <c r="G45" s="254">
        <f t="shared" si="2"/>
        <v>-2104</v>
      </c>
      <c r="H45" s="255">
        <f t="shared" si="3"/>
        <v>-4.2</v>
      </c>
      <c r="I45" s="848" t="s">
        <v>536</v>
      </c>
      <c r="J45" s="849"/>
    </row>
    <row r="46" spans="1:10" ht="18" customHeight="1" x14ac:dyDescent="0.15">
      <c r="A46" s="245"/>
      <c r="B46" s="893" t="s">
        <v>378</v>
      </c>
      <c r="C46" s="893"/>
      <c r="D46" s="893"/>
      <c r="E46" s="253">
        <v>56735</v>
      </c>
      <c r="F46" s="253">
        <v>57311</v>
      </c>
      <c r="G46" s="254">
        <f t="shared" si="2"/>
        <v>-576</v>
      </c>
      <c r="H46" s="255">
        <f t="shared" si="3"/>
        <v>-1</v>
      </c>
      <c r="I46" s="947" t="s">
        <v>379</v>
      </c>
      <c r="J46" s="970"/>
    </row>
    <row r="47" spans="1:10" ht="18" customHeight="1" x14ac:dyDescent="0.15">
      <c r="A47" s="257"/>
      <c r="B47" s="883" t="s">
        <v>439</v>
      </c>
      <c r="C47" s="883"/>
      <c r="D47" s="883"/>
      <c r="E47" s="259">
        <v>1266623</v>
      </c>
      <c r="F47" s="259">
        <v>1265863</v>
      </c>
      <c r="G47" s="260">
        <f t="shared" si="2"/>
        <v>760</v>
      </c>
      <c r="H47" s="294">
        <f t="shared" si="3"/>
        <v>0.1</v>
      </c>
      <c r="I47" s="880" t="s">
        <v>439</v>
      </c>
      <c r="J47" s="881"/>
    </row>
    <row r="48" spans="1:10" ht="18" customHeight="1" x14ac:dyDescent="0.15">
      <c r="A48" s="520" t="s">
        <v>496</v>
      </c>
      <c r="B48" s="528"/>
      <c r="C48" s="528"/>
      <c r="D48" s="521"/>
      <c r="E48" s="240">
        <f>SUM(E49:E50)</f>
        <v>6789683</v>
      </c>
      <c r="F48" s="240">
        <f>SUM(F49:F50)</f>
        <v>6545600</v>
      </c>
      <c r="G48" s="264">
        <f>SUM(G49:G50)</f>
        <v>244083</v>
      </c>
      <c r="H48" s="443">
        <f t="shared" si="3"/>
        <v>3.7</v>
      </c>
      <c r="I48" s="884" t="s">
        <v>490</v>
      </c>
      <c r="J48" s="885"/>
    </row>
    <row r="49" spans="1:10" ht="18" customHeight="1" x14ac:dyDescent="0.15">
      <c r="A49" s="279"/>
      <c r="B49" s="993" t="s">
        <v>68</v>
      </c>
      <c r="C49" s="994"/>
      <c r="D49" s="995"/>
      <c r="E49" s="463">
        <v>763082</v>
      </c>
      <c r="F49" s="463">
        <v>608298</v>
      </c>
      <c r="G49" s="500">
        <f t="shared" ref="G49:G75" si="4">E49-F49</f>
        <v>154784</v>
      </c>
      <c r="H49" s="505">
        <f t="shared" si="3"/>
        <v>25.4</v>
      </c>
      <c r="I49" s="894"/>
      <c r="J49" s="895"/>
    </row>
    <row r="50" spans="1:10" ht="18" customHeight="1" x14ac:dyDescent="0.15">
      <c r="A50" s="303"/>
      <c r="B50" s="509" t="s">
        <v>754</v>
      </c>
      <c r="C50" s="305"/>
      <c r="D50" s="534"/>
      <c r="E50" s="284">
        <v>6026601</v>
      </c>
      <c r="F50" s="284">
        <v>5937302</v>
      </c>
      <c r="G50" s="260">
        <f t="shared" si="4"/>
        <v>89299</v>
      </c>
      <c r="H50" s="294">
        <f t="shared" si="3"/>
        <v>1.5</v>
      </c>
      <c r="I50" s="896"/>
      <c r="J50" s="897"/>
    </row>
    <row r="51" spans="1:10" ht="18" customHeight="1" x14ac:dyDescent="0.15">
      <c r="A51" s="307" t="s">
        <v>149</v>
      </c>
      <c r="B51" s="308"/>
      <c r="C51" s="308"/>
      <c r="D51" s="309"/>
      <c r="E51" s="278">
        <v>1</v>
      </c>
      <c r="F51" s="278">
        <v>4</v>
      </c>
      <c r="G51" s="270">
        <f t="shared" si="4"/>
        <v>-3</v>
      </c>
      <c r="H51" s="444">
        <f t="shared" si="3"/>
        <v>-75</v>
      </c>
      <c r="I51" s="901" t="s">
        <v>641</v>
      </c>
      <c r="J51" s="902"/>
    </row>
    <row r="52" spans="1:10" ht="18" customHeight="1" x14ac:dyDescent="0.15">
      <c r="A52" s="851" t="s">
        <v>150</v>
      </c>
      <c r="B52" s="527" t="s">
        <v>702</v>
      </c>
      <c r="C52" s="527"/>
      <c r="D52" s="527"/>
      <c r="E52" s="240">
        <f>SUM(E53:E55)</f>
        <v>426262</v>
      </c>
      <c r="F52" s="240">
        <f>SUM(F53:F55)</f>
        <v>430913</v>
      </c>
      <c r="G52" s="264">
        <f t="shared" si="4"/>
        <v>-4651</v>
      </c>
      <c r="H52" s="443">
        <f t="shared" si="3"/>
        <v>-1.1000000000000001</v>
      </c>
      <c r="I52" s="903" t="s">
        <v>383</v>
      </c>
      <c r="J52" s="904"/>
    </row>
    <row r="53" spans="1:10" ht="18" customHeight="1" x14ac:dyDescent="0.15">
      <c r="A53" s="852"/>
      <c r="B53" s="886"/>
      <c r="C53" s="543" t="s">
        <v>136</v>
      </c>
      <c r="D53" s="543"/>
      <c r="E53" s="511">
        <v>299235</v>
      </c>
      <c r="F53" s="511">
        <v>303270</v>
      </c>
      <c r="G53" s="500">
        <f t="shared" si="4"/>
        <v>-4035</v>
      </c>
      <c r="H53" s="505">
        <f t="shared" si="3"/>
        <v>-1.3</v>
      </c>
      <c r="I53" s="905"/>
      <c r="J53" s="906"/>
    </row>
    <row r="54" spans="1:10" ht="18" customHeight="1" x14ac:dyDescent="0.15">
      <c r="A54" s="852"/>
      <c r="B54" s="886"/>
      <c r="C54" s="996" t="s">
        <v>543</v>
      </c>
      <c r="D54" s="847"/>
      <c r="E54" s="419">
        <v>89300</v>
      </c>
      <c r="F54" s="419">
        <v>90505</v>
      </c>
      <c r="G54" s="254">
        <f t="shared" si="4"/>
        <v>-1205</v>
      </c>
      <c r="H54" s="255">
        <f t="shared" si="3"/>
        <v>-1.3</v>
      </c>
      <c r="I54" s="905"/>
      <c r="J54" s="906"/>
    </row>
    <row r="55" spans="1:10" ht="18" customHeight="1" x14ac:dyDescent="0.15">
      <c r="A55" s="852"/>
      <c r="B55" s="887"/>
      <c r="C55" s="530" t="s">
        <v>137</v>
      </c>
      <c r="D55" s="530"/>
      <c r="E55" s="259">
        <v>37727</v>
      </c>
      <c r="F55" s="259">
        <v>37138</v>
      </c>
      <c r="G55" s="260">
        <f t="shared" si="4"/>
        <v>589</v>
      </c>
      <c r="H55" s="294">
        <f t="shared" si="3"/>
        <v>1.6</v>
      </c>
      <c r="I55" s="905"/>
      <c r="J55" s="906"/>
    </row>
    <row r="56" spans="1:10" ht="18" customHeight="1" x14ac:dyDescent="0.15">
      <c r="A56" s="852"/>
      <c r="B56" s="527" t="s">
        <v>703</v>
      </c>
      <c r="C56" s="527"/>
      <c r="D56" s="527"/>
      <c r="E56" s="240">
        <f>SUM(E57:E59)</f>
        <v>297464</v>
      </c>
      <c r="F56" s="240">
        <f>SUM(F57:F59)</f>
        <v>317421</v>
      </c>
      <c r="G56" s="264">
        <f t="shared" si="4"/>
        <v>-19957</v>
      </c>
      <c r="H56" s="443">
        <f t="shared" si="3"/>
        <v>-6.3</v>
      </c>
      <c r="I56" s="905"/>
      <c r="J56" s="906"/>
    </row>
    <row r="57" spans="1:10" ht="18" customHeight="1" x14ac:dyDescent="0.15">
      <c r="A57" s="852"/>
      <c r="B57" s="886"/>
      <c r="C57" s="543" t="s">
        <v>136</v>
      </c>
      <c r="D57" s="543"/>
      <c r="E57" s="511">
        <v>209204</v>
      </c>
      <c r="F57" s="511">
        <v>221689</v>
      </c>
      <c r="G57" s="500">
        <f t="shared" si="4"/>
        <v>-12485</v>
      </c>
      <c r="H57" s="505">
        <f t="shared" si="3"/>
        <v>-5.6</v>
      </c>
      <c r="I57" s="905"/>
      <c r="J57" s="906"/>
    </row>
    <row r="58" spans="1:10" ht="18" customHeight="1" x14ac:dyDescent="0.15">
      <c r="A58" s="852"/>
      <c r="B58" s="886"/>
      <c r="C58" s="996" t="s">
        <v>543</v>
      </c>
      <c r="D58" s="847"/>
      <c r="E58" s="419">
        <v>62878</v>
      </c>
      <c r="F58" s="419">
        <v>69618</v>
      </c>
      <c r="G58" s="254">
        <f>E58-F58</f>
        <v>-6740</v>
      </c>
      <c r="H58" s="255">
        <f t="shared" si="3"/>
        <v>-9.6999999999999993</v>
      </c>
      <c r="I58" s="905"/>
      <c r="J58" s="906"/>
    </row>
    <row r="59" spans="1:10" ht="18" customHeight="1" x14ac:dyDescent="0.15">
      <c r="A59" s="852"/>
      <c r="B59" s="887"/>
      <c r="C59" s="530" t="s">
        <v>137</v>
      </c>
      <c r="D59" s="530"/>
      <c r="E59" s="259">
        <v>25382</v>
      </c>
      <c r="F59" s="259">
        <v>26114</v>
      </c>
      <c r="G59" s="260">
        <f t="shared" si="4"/>
        <v>-732</v>
      </c>
      <c r="H59" s="294">
        <f t="shared" si="3"/>
        <v>-2.8</v>
      </c>
      <c r="I59" s="907"/>
      <c r="J59" s="908"/>
    </row>
    <row r="60" spans="1:10" ht="28.5" customHeight="1" x14ac:dyDescent="0.15">
      <c r="A60" s="852"/>
      <c r="B60" s="526" t="s">
        <v>152</v>
      </c>
      <c r="C60" s="526"/>
      <c r="D60" s="526"/>
      <c r="E60" s="278">
        <v>310856</v>
      </c>
      <c r="F60" s="278">
        <v>295108</v>
      </c>
      <c r="G60" s="270">
        <f t="shared" si="4"/>
        <v>15748</v>
      </c>
      <c r="H60" s="444">
        <f t="shared" si="3"/>
        <v>5.3</v>
      </c>
      <c r="I60" s="870" t="s">
        <v>384</v>
      </c>
      <c r="J60" s="871"/>
    </row>
    <row r="61" spans="1:10" ht="28.5" customHeight="1" x14ac:dyDescent="0.15">
      <c r="A61" s="852"/>
      <c r="B61" s="526" t="s">
        <v>153</v>
      </c>
      <c r="C61" s="526"/>
      <c r="D61" s="526"/>
      <c r="E61" s="278">
        <v>81200</v>
      </c>
      <c r="F61" s="278">
        <v>84000</v>
      </c>
      <c r="G61" s="270">
        <f t="shared" si="4"/>
        <v>-2800</v>
      </c>
      <c r="H61" s="444">
        <f t="shared" si="3"/>
        <v>-3.3</v>
      </c>
      <c r="I61" s="866" t="s">
        <v>385</v>
      </c>
      <c r="J61" s="867"/>
    </row>
    <row r="62" spans="1:10" ht="28.5" customHeight="1" x14ac:dyDescent="0.15">
      <c r="A62" s="852"/>
      <c r="B62" s="526" t="s">
        <v>386</v>
      </c>
      <c r="C62" s="526"/>
      <c r="D62" s="526"/>
      <c r="E62" s="278">
        <v>23010</v>
      </c>
      <c r="F62" s="278">
        <v>23701</v>
      </c>
      <c r="G62" s="270">
        <f t="shared" si="4"/>
        <v>-691</v>
      </c>
      <c r="H62" s="444">
        <f t="shared" si="3"/>
        <v>-2.9</v>
      </c>
      <c r="I62" s="866" t="s">
        <v>387</v>
      </c>
      <c r="J62" s="911"/>
    </row>
    <row r="63" spans="1:10" ht="18" customHeight="1" x14ac:dyDescent="0.15">
      <c r="A63" s="852"/>
      <c r="B63" s="520" t="s">
        <v>808</v>
      </c>
      <c r="C63" s="528"/>
      <c r="D63" s="521"/>
      <c r="E63" s="420">
        <v>3099085</v>
      </c>
      <c r="F63" s="420">
        <v>3239080</v>
      </c>
      <c r="G63" s="264">
        <f t="shared" si="4"/>
        <v>-139995</v>
      </c>
      <c r="H63" s="444">
        <f t="shared" si="3"/>
        <v>-4.3</v>
      </c>
      <c r="I63" s="912"/>
      <c r="J63" s="913"/>
    </row>
    <row r="64" spans="1:10" ht="18" hidden="1" customHeight="1" x14ac:dyDescent="0.15">
      <c r="A64" s="852"/>
      <c r="B64" s="245"/>
      <c r="C64" s="522" t="s">
        <v>136</v>
      </c>
      <c r="D64" s="523"/>
      <c r="E64" s="247">
        <v>2158879</v>
      </c>
      <c r="F64" s="247">
        <v>2158879</v>
      </c>
      <c r="G64" s="248">
        <f t="shared" si="4"/>
        <v>0</v>
      </c>
      <c r="H64" s="443">
        <f t="shared" ref="H64:H65" si="5">ROUND((E64/F64*100)-100,2)</f>
        <v>0</v>
      </c>
      <c r="I64" s="914"/>
      <c r="J64" s="915"/>
    </row>
    <row r="65" spans="1:10" ht="18" hidden="1" customHeight="1" x14ac:dyDescent="0.15">
      <c r="A65" s="852"/>
      <c r="B65" s="257"/>
      <c r="C65" s="529" t="s">
        <v>137</v>
      </c>
      <c r="D65" s="530"/>
      <c r="E65" s="259">
        <v>18015</v>
      </c>
      <c r="F65" s="259">
        <v>18015</v>
      </c>
      <c r="G65" s="260">
        <f t="shared" si="4"/>
        <v>0</v>
      </c>
      <c r="H65" s="255">
        <f t="shared" si="5"/>
        <v>0</v>
      </c>
      <c r="I65" s="916"/>
      <c r="J65" s="917"/>
    </row>
    <row r="66" spans="1:10" ht="18" customHeight="1" x14ac:dyDescent="0.15">
      <c r="A66" s="1016"/>
      <c r="B66" s="836" t="s">
        <v>140</v>
      </c>
      <c r="C66" s="836"/>
      <c r="D66" s="836"/>
      <c r="E66" s="278">
        <f>E52+E56+E60+E61+E62+E63</f>
        <v>4237877</v>
      </c>
      <c r="F66" s="269">
        <f>F52+F56+F60+F61+F62+F63</f>
        <v>4390223</v>
      </c>
      <c r="G66" s="270">
        <f t="shared" si="4"/>
        <v>-152346</v>
      </c>
      <c r="H66" s="294">
        <f t="shared" ref="H66:H76" si="6">ROUND((E66/F66*100)-100,1)</f>
        <v>-3.5</v>
      </c>
      <c r="I66" s="539"/>
      <c r="J66" s="276"/>
    </row>
    <row r="67" spans="1:10" ht="18" customHeight="1" x14ac:dyDescent="0.15">
      <c r="A67" s="1018" t="s">
        <v>803</v>
      </c>
      <c r="B67" s="1019"/>
      <c r="C67" s="1019"/>
      <c r="D67" s="1020"/>
      <c r="E67" s="278">
        <v>1</v>
      </c>
      <c r="F67" s="269">
        <v>1</v>
      </c>
      <c r="G67" s="270">
        <f>E67-F67</f>
        <v>0</v>
      </c>
      <c r="H67" s="444">
        <f t="shared" si="6"/>
        <v>0</v>
      </c>
      <c r="I67" s="550" t="s">
        <v>804</v>
      </c>
      <c r="J67" s="551"/>
    </row>
    <row r="68" spans="1:10" ht="18" customHeight="1" x14ac:dyDescent="0.15">
      <c r="A68" s="851" t="s">
        <v>159</v>
      </c>
      <c r="B68" s="850" t="s">
        <v>160</v>
      </c>
      <c r="C68" s="850"/>
      <c r="D68" s="850"/>
      <c r="E68" s="278">
        <v>30000</v>
      </c>
      <c r="F68" s="269">
        <v>30000</v>
      </c>
      <c r="G68" s="270">
        <f t="shared" si="4"/>
        <v>0</v>
      </c>
      <c r="H68" s="444">
        <f>ROUND((E68/F68*100)-100,1)</f>
        <v>0</v>
      </c>
      <c r="I68" s="539" t="s">
        <v>389</v>
      </c>
      <c r="J68" s="276"/>
    </row>
    <row r="69" spans="1:10" ht="18" customHeight="1" x14ac:dyDescent="0.15">
      <c r="A69" s="852"/>
      <c r="B69" s="850" t="s">
        <v>161</v>
      </c>
      <c r="C69" s="850"/>
      <c r="D69" s="850"/>
      <c r="E69" s="278">
        <v>28</v>
      </c>
      <c r="F69" s="269">
        <v>89</v>
      </c>
      <c r="G69" s="270">
        <f t="shared" si="4"/>
        <v>-61</v>
      </c>
      <c r="H69" s="444">
        <f t="shared" si="6"/>
        <v>-68.5</v>
      </c>
      <c r="I69" s="539" t="s">
        <v>390</v>
      </c>
      <c r="J69" s="276"/>
    </row>
    <row r="70" spans="1:10" ht="18" customHeight="1" x14ac:dyDescent="0.15">
      <c r="A70" s="852"/>
      <c r="B70" s="320" t="s">
        <v>162</v>
      </c>
      <c r="C70" s="321"/>
      <c r="D70" s="322"/>
      <c r="E70" s="240">
        <f>SUM(E71:E74)</f>
        <v>21941</v>
      </c>
      <c r="F70" s="274">
        <f>SUM(F71:F74)</f>
        <v>16591</v>
      </c>
      <c r="G70" s="264">
        <f t="shared" si="4"/>
        <v>5350</v>
      </c>
      <c r="H70" s="443">
        <f t="shared" si="6"/>
        <v>32.200000000000003</v>
      </c>
      <c r="I70" s="323"/>
      <c r="J70" s="456"/>
    </row>
    <row r="71" spans="1:10" ht="18" customHeight="1" x14ac:dyDescent="0.15">
      <c r="A71" s="852"/>
      <c r="B71" s="325"/>
      <c r="C71" s="544" t="s">
        <v>248</v>
      </c>
      <c r="D71" s="545"/>
      <c r="E71" s="463">
        <v>1</v>
      </c>
      <c r="F71" s="361">
        <v>1</v>
      </c>
      <c r="G71" s="500">
        <f t="shared" si="4"/>
        <v>0</v>
      </c>
      <c r="H71" s="505">
        <f t="shared" si="6"/>
        <v>0</v>
      </c>
      <c r="I71" s="985"/>
      <c r="J71" s="986"/>
    </row>
    <row r="72" spans="1:10" ht="18" customHeight="1" x14ac:dyDescent="0.15">
      <c r="A72" s="852"/>
      <c r="B72" s="325"/>
      <c r="C72" s="546" t="s">
        <v>249</v>
      </c>
      <c r="D72" s="525"/>
      <c r="E72" s="247">
        <v>10000</v>
      </c>
      <c r="F72" s="328">
        <v>1000</v>
      </c>
      <c r="G72" s="248">
        <f t="shared" si="4"/>
        <v>9000</v>
      </c>
      <c r="H72" s="255">
        <f t="shared" si="6"/>
        <v>900</v>
      </c>
      <c r="I72" s="844" t="s">
        <v>391</v>
      </c>
      <c r="J72" s="845"/>
    </row>
    <row r="73" spans="1:10" ht="18" customHeight="1" x14ac:dyDescent="0.15">
      <c r="A73" s="852"/>
      <c r="B73" s="325"/>
      <c r="C73" s="546" t="s">
        <v>250</v>
      </c>
      <c r="D73" s="525"/>
      <c r="E73" s="247">
        <v>8750</v>
      </c>
      <c r="F73" s="328">
        <v>8750</v>
      </c>
      <c r="G73" s="248">
        <f t="shared" si="4"/>
        <v>0</v>
      </c>
      <c r="H73" s="255">
        <f t="shared" si="6"/>
        <v>0</v>
      </c>
      <c r="I73" s="997" t="s">
        <v>739</v>
      </c>
      <c r="J73" s="998"/>
    </row>
    <row r="74" spans="1:10" ht="18" customHeight="1" x14ac:dyDescent="0.15">
      <c r="A74" s="852"/>
      <c r="B74" s="236"/>
      <c r="C74" s="540" t="s">
        <v>162</v>
      </c>
      <c r="D74" s="534"/>
      <c r="E74" s="259">
        <v>3190</v>
      </c>
      <c r="F74" s="330">
        <v>6840</v>
      </c>
      <c r="G74" s="260">
        <f t="shared" si="4"/>
        <v>-3650</v>
      </c>
      <c r="H74" s="294">
        <f t="shared" si="6"/>
        <v>-53.4</v>
      </c>
      <c r="I74" s="880" t="s">
        <v>634</v>
      </c>
      <c r="J74" s="881"/>
    </row>
    <row r="75" spans="1:10" ht="18" customHeight="1" x14ac:dyDescent="0.15">
      <c r="A75" s="1015"/>
      <c r="B75" s="836" t="s">
        <v>140</v>
      </c>
      <c r="C75" s="836"/>
      <c r="D75" s="836"/>
      <c r="E75" s="274">
        <f>E68+E69+E70</f>
        <v>51969</v>
      </c>
      <c r="F75" s="274">
        <f>F68+F69+F70</f>
        <v>46680</v>
      </c>
      <c r="G75" s="264">
        <f t="shared" si="4"/>
        <v>5289</v>
      </c>
      <c r="H75" s="461">
        <f t="shared" si="6"/>
        <v>11.3</v>
      </c>
      <c r="I75" s="535"/>
      <c r="J75" s="244"/>
    </row>
    <row r="76" spans="1:10" ht="18" customHeight="1" x14ac:dyDescent="0.15">
      <c r="A76" s="459" t="s">
        <v>192</v>
      </c>
      <c r="B76" s="460"/>
      <c r="C76" s="460"/>
      <c r="D76" s="460"/>
      <c r="E76" s="269">
        <f>SUM(E75,E67,E66,E51,E48,E43,E42,E41,E40,E27,E26,E25)</f>
        <v>27438062</v>
      </c>
      <c r="F76" s="269">
        <f>SUM(F75,F67,F66,F51,F48,F43,F42,F41,F40,F27,F26,F25)</f>
        <v>27910779</v>
      </c>
      <c r="G76" s="269">
        <f>SUM(G75,G67,G66,G51,G48,G43,G42,G41,G40,G27,G26,G25)</f>
        <v>-472717</v>
      </c>
      <c r="H76" s="461">
        <f t="shared" si="6"/>
        <v>-1.7</v>
      </c>
      <c r="I76" s="457"/>
      <c r="J76" s="458"/>
    </row>
    <row r="77" spans="1:10" ht="15" customHeight="1" x14ac:dyDescent="0.15">
      <c r="E77" s="58"/>
    </row>
  </sheetData>
  <mergeCells count="72">
    <mergeCell ref="I5:J6"/>
    <mergeCell ref="A7:A25"/>
    <mergeCell ref="B7:B15"/>
    <mergeCell ref="C7:D7"/>
    <mergeCell ref="C11:D11"/>
    <mergeCell ref="C15:D15"/>
    <mergeCell ref="A26:D26"/>
    <mergeCell ref="A5:D6"/>
    <mergeCell ref="E5:E6"/>
    <mergeCell ref="F5:F6"/>
    <mergeCell ref="G5:H5"/>
    <mergeCell ref="B16:B24"/>
    <mergeCell ref="C16:D16"/>
    <mergeCell ref="C20:D20"/>
    <mergeCell ref="C24:D24"/>
    <mergeCell ref="B25:D25"/>
    <mergeCell ref="A27:D27"/>
    <mergeCell ref="A28:A40"/>
    <mergeCell ref="B28:D28"/>
    <mergeCell ref="C29:D29"/>
    <mergeCell ref="I29:J29"/>
    <mergeCell ref="C30:D30"/>
    <mergeCell ref="I30:J30"/>
    <mergeCell ref="C31:D31"/>
    <mergeCell ref="I31:J31"/>
    <mergeCell ref="B32:D32"/>
    <mergeCell ref="I35:J35"/>
    <mergeCell ref="I32:J32"/>
    <mergeCell ref="B33:D33"/>
    <mergeCell ref="I33:J33"/>
    <mergeCell ref="B34:D34"/>
    <mergeCell ref="C36:D36"/>
    <mergeCell ref="I36:J36"/>
    <mergeCell ref="B44:D44"/>
    <mergeCell ref="I44:J44"/>
    <mergeCell ref="C37:D37"/>
    <mergeCell ref="C38:D38"/>
    <mergeCell ref="I38:J38"/>
    <mergeCell ref="C39:D39"/>
    <mergeCell ref="B40:D40"/>
    <mergeCell ref="I41:J41"/>
    <mergeCell ref="A42:D42"/>
    <mergeCell ref="I42:J42"/>
    <mergeCell ref="B45:D45"/>
    <mergeCell ref="I45:J45"/>
    <mergeCell ref="B46:D46"/>
    <mergeCell ref="I46:J46"/>
    <mergeCell ref="B47:D47"/>
    <mergeCell ref="I47:J47"/>
    <mergeCell ref="I48:J50"/>
    <mergeCell ref="B49:D49"/>
    <mergeCell ref="I51:J51"/>
    <mergeCell ref="A52:A66"/>
    <mergeCell ref="I52:J59"/>
    <mergeCell ref="B53:B55"/>
    <mergeCell ref="C54:D54"/>
    <mergeCell ref="B57:B59"/>
    <mergeCell ref="C58:D58"/>
    <mergeCell ref="I60:J60"/>
    <mergeCell ref="I61:J61"/>
    <mergeCell ref="I62:J62"/>
    <mergeCell ref="I63:J65"/>
    <mergeCell ref="B66:D66"/>
    <mergeCell ref="A67:D67"/>
    <mergeCell ref="A68:A75"/>
    <mergeCell ref="B68:D68"/>
    <mergeCell ref="B69:D69"/>
    <mergeCell ref="I71:J71"/>
    <mergeCell ref="I72:J72"/>
    <mergeCell ref="I73:J73"/>
    <mergeCell ref="I74:J74"/>
    <mergeCell ref="B75:D75"/>
  </mergeCells>
  <phoneticPr fontId="2"/>
  <dataValidations count="2">
    <dataValidation imeMode="hiragana" allowBlank="1" showInputMessage="1" showErrorMessage="1" sqref="I66 J40 I43:I45 J66 I60:I63 I48 I68:J69 I51 J4 J7:J28 J75:J65525 I4:I41 I71:I65525 J34"/>
    <dataValidation imeMode="off" allowBlank="1" showInputMessage="1" showErrorMessage="1" sqref="H76 E7:H7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1" manualBreakCount="1">
    <brk id="40" max="9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4"/>
  <sheetViews>
    <sheetView tabSelected="1" view="pageBreakPreview" zoomScale="90" zoomScaleNormal="100" zoomScaleSheetLayoutView="90" workbookViewId="0">
      <selection activeCell="E47" sqref="E47"/>
    </sheetView>
  </sheetViews>
  <sheetFormatPr defaultRowHeight="16.5" customHeight="1" x14ac:dyDescent="0.15"/>
  <cols>
    <col min="1" max="2" width="3.125" style="40" customWidth="1"/>
    <col min="3" max="3" width="21.75" style="40" customWidth="1"/>
    <col min="4" max="5" width="11.625" style="40" customWidth="1"/>
    <col min="6" max="6" width="13.625" style="40" customWidth="1"/>
    <col min="7" max="7" width="8.625" style="40" customWidth="1"/>
    <col min="8" max="8" width="18" style="40" customWidth="1"/>
    <col min="9" max="9" width="12" style="41" customWidth="1"/>
    <col min="10" max="16384" width="9" style="40"/>
  </cols>
  <sheetData>
    <row r="1" spans="1:9" ht="24" customHeight="1" x14ac:dyDescent="0.15">
      <c r="A1" s="236" t="s">
        <v>256</v>
      </c>
      <c r="B1" s="236"/>
      <c r="C1" s="236"/>
      <c r="D1" s="333"/>
      <c r="E1" s="236"/>
      <c r="F1" s="236"/>
      <c r="G1" s="236"/>
      <c r="H1" s="236"/>
      <c r="I1" s="238" t="s">
        <v>363</v>
      </c>
    </row>
    <row r="2" spans="1:9" ht="15" customHeight="1" x14ac:dyDescent="0.15">
      <c r="A2" s="825" t="s">
        <v>0</v>
      </c>
      <c r="B2" s="826"/>
      <c r="C2" s="827"/>
      <c r="D2" s="930" t="s">
        <v>786</v>
      </c>
      <c r="E2" s="930" t="s">
        <v>772</v>
      </c>
      <c r="F2" s="934" t="s">
        <v>473</v>
      </c>
      <c r="G2" s="935"/>
      <c r="H2" s="825" t="s">
        <v>19</v>
      </c>
      <c r="I2" s="936"/>
    </row>
    <row r="3" spans="1:9" ht="26.25" customHeight="1" x14ac:dyDescent="0.15">
      <c r="A3" s="828"/>
      <c r="B3" s="829"/>
      <c r="C3" s="830"/>
      <c r="D3" s="931"/>
      <c r="E3" s="931"/>
      <c r="F3" s="519" t="s">
        <v>366</v>
      </c>
      <c r="G3" s="519" t="s">
        <v>690</v>
      </c>
      <c r="H3" s="937"/>
      <c r="I3" s="938"/>
    </row>
    <row r="4" spans="1:9" ht="17.25" customHeight="1" x14ac:dyDescent="0.15">
      <c r="A4" s="320" t="s">
        <v>763</v>
      </c>
      <c r="B4" s="518"/>
      <c r="C4" s="518"/>
      <c r="D4" s="278">
        <f>SUM(D5:D6)</f>
        <v>320792</v>
      </c>
      <c r="E4" s="278">
        <f>SUM(E5:E6)</f>
        <v>295108</v>
      </c>
      <c r="F4" s="332">
        <f>D4-E4</f>
        <v>25684</v>
      </c>
      <c r="G4" s="271">
        <f>ROUND(F4/E4*100,2)</f>
        <v>8.6999999999999993</v>
      </c>
      <c r="H4" s="493"/>
      <c r="I4" s="494"/>
    </row>
    <row r="5" spans="1:9" ht="17.25" customHeight="1" x14ac:dyDescent="0.15">
      <c r="A5" s="495"/>
      <c r="B5" s="307" t="s">
        <v>164</v>
      </c>
      <c r="C5" s="334"/>
      <c r="D5" s="278">
        <v>188494</v>
      </c>
      <c r="E5" s="278">
        <v>161968</v>
      </c>
      <c r="F5" s="332">
        <f t="shared" ref="F5:F48" si="0">D5-E5</f>
        <v>26526</v>
      </c>
      <c r="G5" s="271">
        <f t="shared" ref="G5:G21" si="1">ROUND(F5/E5*100,2)</f>
        <v>16.38</v>
      </c>
      <c r="H5" s="884" t="s">
        <v>516</v>
      </c>
      <c r="I5" s="925"/>
    </row>
    <row r="6" spans="1:9" ht="17.25" customHeight="1" x14ac:dyDescent="0.15">
      <c r="A6" s="496"/>
      <c r="B6" s="307" t="s">
        <v>165</v>
      </c>
      <c r="C6" s="308"/>
      <c r="D6" s="278">
        <v>132298</v>
      </c>
      <c r="E6" s="278">
        <v>133140</v>
      </c>
      <c r="F6" s="332">
        <f t="shared" si="0"/>
        <v>-842</v>
      </c>
      <c r="G6" s="271">
        <f t="shared" si="1"/>
        <v>-0.63</v>
      </c>
      <c r="H6" s="928"/>
      <c r="I6" s="929"/>
    </row>
    <row r="7" spans="1:9" ht="17.25" customHeight="1" x14ac:dyDescent="0.15">
      <c r="A7" s="350" t="s">
        <v>309</v>
      </c>
      <c r="B7" s="520"/>
      <c r="C7" s="528"/>
      <c r="D7" s="278">
        <f>SUM(D14,D21,D22:D24)</f>
        <v>15383270</v>
      </c>
      <c r="E7" s="278">
        <f>SUM(E14,E21,E22:E24)</f>
        <v>15966966</v>
      </c>
      <c r="F7" s="332">
        <f>D7-E7</f>
        <v>-583696</v>
      </c>
      <c r="G7" s="271">
        <f>ROUND(F7/E7*100,2)</f>
        <v>-3.66</v>
      </c>
      <c r="H7" s="536"/>
      <c r="I7" s="537"/>
    </row>
    <row r="8" spans="1:9" ht="17.25" customHeight="1" x14ac:dyDescent="0.15">
      <c r="A8" s="497"/>
      <c r="B8" s="851" t="s">
        <v>757</v>
      </c>
      <c r="C8" s="544" t="s">
        <v>258</v>
      </c>
      <c r="D8" s="463">
        <v>12996658</v>
      </c>
      <c r="E8" s="463">
        <v>13359749</v>
      </c>
      <c r="F8" s="362">
        <f t="shared" si="0"/>
        <v>-363091</v>
      </c>
      <c r="G8" s="363">
        <f t="shared" si="1"/>
        <v>-2.72</v>
      </c>
      <c r="H8" s="464" t="s">
        <v>308</v>
      </c>
      <c r="I8" s="465">
        <v>13896</v>
      </c>
    </row>
    <row r="9" spans="1:9" ht="17.25" customHeight="1" x14ac:dyDescent="0.15">
      <c r="A9" s="497"/>
      <c r="B9" s="852"/>
      <c r="C9" s="546" t="s">
        <v>259</v>
      </c>
      <c r="D9" s="247">
        <v>181931</v>
      </c>
      <c r="E9" s="247">
        <v>198110</v>
      </c>
      <c r="F9" s="344">
        <f t="shared" si="0"/>
        <v>-16179</v>
      </c>
      <c r="G9" s="249">
        <f t="shared" si="1"/>
        <v>-8.17</v>
      </c>
      <c r="H9" s="467" t="s">
        <v>308</v>
      </c>
      <c r="I9" s="468">
        <v>6914</v>
      </c>
    </row>
    <row r="10" spans="1:9" ht="17.25" customHeight="1" x14ac:dyDescent="0.15">
      <c r="A10" s="497"/>
      <c r="B10" s="852"/>
      <c r="C10" s="546" t="s">
        <v>260</v>
      </c>
      <c r="D10" s="247">
        <v>1679158</v>
      </c>
      <c r="E10" s="247">
        <v>1692990</v>
      </c>
      <c r="F10" s="344">
        <f t="shared" si="0"/>
        <v>-13832</v>
      </c>
      <c r="G10" s="249">
        <f t="shared" si="1"/>
        <v>-0.82</v>
      </c>
      <c r="H10" s="467" t="s">
        <v>308</v>
      </c>
      <c r="I10" s="468">
        <v>50147</v>
      </c>
    </row>
    <row r="11" spans="1:9" ht="17.25" customHeight="1" x14ac:dyDescent="0.15">
      <c r="A11" s="497"/>
      <c r="B11" s="852"/>
      <c r="C11" s="546" t="s">
        <v>740</v>
      </c>
      <c r="D11" s="247">
        <v>820</v>
      </c>
      <c r="E11" s="247">
        <v>550</v>
      </c>
      <c r="F11" s="344">
        <f t="shared" si="0"/>
        <v>270</v>
      </c>
      <c r="G11" s="249">
        <f t="shared" si="1"/>
        <v>49.09</v>
      </c>
      <c r="H11" s="467"/>
      <c r="I11" s="468"/>
    </row>
    <row r="12" spans="1:9" ht="17.25" customHeight="1" x14ac:dyDescent="0.15">
      <c r="A12" s="497"/>
      <c r="B12" s="852"/>
      <c r="C12" s="546" t="s">
        <v>261</v>
      </c>
      <c r="D12" s="247">
        <v>180</v>
      </c>
      <c r="E12" s="247">
        <v>180</v>
      </c>
      <c r="F12" s="344">
        <f t="shared" si="0"/>
        <v>0</v>
      </c>
      <c r="G12" s="249">
        <f t="shared" si="1"/>
        <v>0</v>
      </c>
      <c r="H12" s="547"/>
      <c r="I12" s="251"/>
    </row>
    <row r="13" spans="1:9" ht="17.25" customHeight="1" x14ac:dyDescent="0.15">
      <c r="A13" s="497"/>
      <c r="B13" s="852"/>
      <c r="C13" s="540" t="s">
        <v>262</v>
      </c>
      <c r="D13" s="259">
        <v>21144</v>
      </c>
      <c r="E13" s="259">
        <v>19751</v>
      </c>
      <c r="F13" s="353">
        <f t="shared" si="0"/>
        <v>1393</v>
      </c>
      <c r="G13" s="261">
        <f t="shared" si="1"/>
        <v>7.05</v>
      </c>
      <c r="H13" s="548" t="s">
        <v>395</v>
      </c>
      <c r="I13" s="549"/>
    </row>
    <row r="14" spans="1:9" ht="17.25" customHeight="1" x14ac:dyDescent="0.15">
      <c r="A14" s="497"/>
      <c r="B14" s="853"/>
      <c r="C14" s="491" t="s">
        <v>759</v>
      </c>
      <c r="D14" s="278">
        <f>SUM(D8:D13)</f>
        <v>14879891</v>
      </c>
      <c r="E14" s="278">
        <f>SUM(E8:E13)</f>
        <v>15271330</v>
      </c>
      <c r="F14" s="332">
        <f t="shared" si="0"/>
        <v>-391439</v>
      </c>
      <c r="G14" s="271">
        <f t="shared" si="1"/>
        <v>-2.56</v>
      </c>
      <c r="H14" s="538"/>
      <c r="I14" s="273"/>
    </row>
    <row r="15" spans="1:9" ht="17.25" customHeight="1" x14ac:dyDescent="0.15">
      <c r="A15" s="497"/>
      <c r="B15" s="851" t="s">
        <v>758</v>
      </c>
      <c r="C15" s="544" t="s">
        <v>258</v>
      </c>
      <c r="D15" s="463">
        <v>266081</v>
      </c>
      <c r="E15" s="463">
        <v>412359</v>
      </c>
      <c r="F15" s="362">
        <f t="shared" si="0"/>
        <v>-146278</v>
      </c>
      <c r="G15" s="363">
        <f t="shared" si="1"/>
        <v>-35.47</v>
      </c>
      <c r="H15" s="464" t="s">
        <v>308</v>
      </c>
      <c r="I15" s="465">
        <v>11822</v>
      </c>
    </row>
    <row r="16" spans="1:9" ht="17.25" customHeight="1" x14ac:dyDescent="0.15">
      <c r="A16" s="497"/>
      <c r="B16" s="852"/>
      <c r="C16" s="546" t="s">
        <v>259</v>
      </c>
      <c r="D16" s="247">
        <v>3619</v>
      </c>
      <c r="E16" s="247">
        <v>6176</v>
      </c>
      <c r="F16" s="344">
        <f t="shared" si="0"/>
        <v>-2557</v>
      </c>
      <c r="G16" s="249">
        <f t="shared" si="1"/>
        <v>-41.4</v>
      </c>
      <c r="H16" s="467" t="s">
        <v>308</v>
      </c>
      <c r="I16" s="468">
        <v>8474</v>
      </c>
    </row>
    <row r="17" spans="1:9" ht="17.25" customHeight="1" x14ac:dyDescent="0.15">
      <c r="A17" s="497"/>
      <c r="B17" s="852"/>
      <c r="C17" s="546" t="s">
        <v>260</v>
      </c>
      <c r="D17" s="247">
        <v>46200</v>
      </c>
      <c r="E17" s="247">
        <v>82430</v>
      </c>
      <c r="F17" s="344">
        <f t="shared" si="0"/>
        <v>-36230</v>
      </c>
      <c r="G17" s="249">
        <f t="shared" si="1"/>
        <v>-43.95</v>
      </c>
      <c r="H17" s="467" t="s">
        <v>308</v>
      </c>
      <c r="I17" s="468">
        <v>86033</v>
      </c>
    </row>
    <row r="18" spans="1:9" ht="17.25" customHeight="1" x14ac:dyDescent="0.15">
      <c r="A18" s="497"/>
      <c r="B18" s="852"/>
      <c r="C18" s="546" t="s">
        <v>740</v>
      </c>
      <c r="D18" s="247">
        <v>150</v>
      </c>
      <c r="E18" s="247">
        <v>165</v>
      </c>
      <c r="F18" s="344">
        <f t="shared" si="0"/>
        <v>-15</v>
      </c>
      <c r="G18" s="249">
        <f t="shared" si="1"/>
        <v>-9.09</v>
      </c>
      <c r="H18" s="467"/>
      <c r="I18" s="468"/>
    </row>
    <row r="19" spans="1:9" ht="17.25" customHeight="1" x14ac:dyDescent="0.15">
      <c r="A19" s="497"/>
      <c r="B19" s="852"/>
      <c r="C19" s="546" t="s">
        <v>261</v>
      </c>
      <c r="D19" s="247">
        <v>90</v>
      </c>
      <c r="E19" s="247">
        <v>90</v>
      </c>
      <c r="F19" s="344">
        <f t="shared" si="0"/>
        <v>0</v>
      </c>
      <c r="G19" s="249">
        <f t="shared" si="1"/>
        <v>0</v>
      </c>
      <c r="H19" s="524"/>
      <c r="I19" s="478"/>
    </row>
    <row r="20" spans="1:9" ht="17.25" customHeight="1" x14ac:dyDescent="0.15">
      <c r="A20" s="497"/>
      <c r="B20" s="852"/>
      <c r="C20" s="540" t="s">
        <v>262</v>
      </c>
      <c r="D20" s="259">
        <v>429</v>
      </c>
      <c r="E20" s="259">
        <v>508</v>
      </c>
      <c r="F20" s="353">
        <f t="shared" si="0"/>
        <v>-79</v>
      </c>
      <c r="G20" s="261">
        <f t="shared" si="1"/>
        <v>-15.55</v>
      </c>
      <c r="H20" s="541" t="s">
        <v>395</v>
      </c>
      <c r="I20" s="542"/>
    </row>
    <row r="21" spans="1:9" ht="17.25" customHeight="1" x14ac:dyDescent="0.15">
      <c r="A21" s="497"/>
      <c r="B21" s="853"/>
      <c r="C21" s="492" t="s">
        <v>760</v>
      </c>
      <c r="D21" s="278">
        <f>SUM(D15:D20)</f>
        <v>316569</v>
      </c>
      <c r="E21" s="278">
        <f>SUM(E15:E20)</f>
        <v>501728</v>
      </c>
      <c r="F21" s="332">
        <f t="shared" si="0"/>
        <v>-185159</v>
      </c>
      <c r="G21" s="271">
        <f t="shared" si="1"/>
        <v>-36.9</v>
      </c>
      <c r="H21" s="539"/>
      <c r="I21" s="276"/>
    </row>
    <row r="22" spans="1:9" ht="29.25" customHeight="1" x14ac:dyDescent="0.15">
      <c r="A22" s="497"/>
      <c r="B22" s="307" t="s">
        <v>167</v>
      </c>
      <c r="C22" s="308"/>
      <c r="D22" s="278">
        <v>50699</v>
      </c>
      <c r="E22" s="278">
        <v>53295</v>
      </c>
      <c r="F22" s="332">
        <f>D22-E22</f>
        <v>-2596</v>
      </c>
      <c r="G22" s="271">
        <f>ROUND(F22/E22*100,2)</f>
        <v>-4.87</v>
      </c>
      <c r="H22" s="336" t="s">
        <v>396</v>
      </c>
      <c r="I22" s="337" t="s">
        <v>809</v>
      </c>
    </row>
    <row r="23" spans="1:9" ht="29.25" customHeight="1" x14ac:dyDescent="0.15">
      <c r="A23" s="497"/>
      <c r="B23" s="308" t="s">
        <v>775</v>
      </c>
      <c r="C23" s="308"/>
      <c r="D23" s="278">
        <v>121861</v>
      </c>
      <c r="E23" s="278">
        <v>126063</v>
      </c>
      <c r="F23" s="332">
        <f>D23-E23</f>
        <v>-4202</v>
      </c>
      <c r="G23" s="271">
        <f>ROUND(F23/E23*100,2)</f>
        <v>-3.33</v>
      </c>
      <c r="H23" s="336" t="s">
        <v>397</v>
      </c>
      <c r="I23" s="337" t="s">
        <v>801</v>
      </c>
    </row>
    <row r="24" spans="1:9" ht="29.25" customHeight="1" x14ac:dyDescent="0.15">
      <c r="A24" s="498"/>
      <c r="B24" s="308" t="s">
        <v>776</v>
      </c>
      <c r="C24" s="308"/>
      <c r="D24" s="278">
        <v>14250</v>
      </c>
      <c r="E24" s="278">
        <v>14550</v>
      </c>
      <c r="F24" s="332">
        <f>D24-E24</f>
        <v>-300</v>
      </c>
      <c r="G24" s="271">
        <f>ROUND(F24/E24*100,2)</f>
        <v>-2.06</v>
      </c>
      <c r="H24" s="336" t="s">
        <v>397</v>
      </c>
      <c r="I24" s="337" t="s">
        <v>802</v>
      </c>
    </row>
    <row r="25" spans="1:9" ht="17.25" customHeight="1" x14ac:dyDescent="0.15">
      <c r="A25" s="245" t="s">
        <v>777</v>
      </c>
      <c r="B25" s="321"/>
      <c r="C25" s="341"/>
      <c r="D25" s="240">
        <f>SUM(D26:D27)</f>
        <v>3171180</v>
      </c>
      <c r="E25" s="240">
        <f>SUM(E26:E27)</f>
        <v>3249576</v>
      </c>
      <c r="F25" s="241">
        <f t="shared" si="0"/>
        <v>-78396</v>
      </c>
      <c r="G25" s="242">
        <f t="shared" ref="G25:G30" si="2">ROUNDDOWN(F25/E25*100,2)</f>
        <v>-2.41</v>
      </c>
      <c r="H25" s="535"/>
      <c r="I25" s="244"/>
    </row>
    <row r="26" spans="1:9" ht="29.25" customHeight="1" x14ac:dyDescent="0.15">
      <c r="A26" s="245"/>
      <c r="B26" s="479" t="s">
        <v>518</v>
      </c>
      <c r="C26" s="359"/>
      <c r="D26" s="463">
        <v>3170954</v>
      </c>
      <c r="E26" s="463">
        <v>3249325</v>
      </c>
      <c r="F26" s="362">
        <f t="shared" si="0"/>
        <v>-78371</v>
      </c>
      <c r="G26" s="363">
        <f t="shared" si="2"/>
        <v>-2.41</v>
      </c>
      <c r="H26" s="985" t="s">
        <v>538</v>
      </c>
      <c r="I26" s="986"/>
    </row>
    <row r="27" spans="1:9" ht="17.25" customHeight="1" x14ac:dyDescent="0.15">
      <c r="A27" s="245"/>
      <c r="B27" s="540" t="s">
        <v>268</v>
      </c>
      <c r="C27" s="533"/>
      <c r="D27" s="259">
        <v>226</v>
      </c>
      <c r="E27" s="259">
        <v>251</v>
      </c>
      <c r="F27" s="353">
        <f t="shared" si="0"/>
        <v>-25</v>
      </c>
      <c r="G27" s="261">
        <f t="shared" si="2"/>
        <v>-9.9600000000000009</v>
      </c>
      <c r="H27" s="954" t="s">
        <v>540</v>
      </c>
      <c r="I27" s="955"/>
    </row>
    <row r="28" spans="1:9" ht="17.25" customHeight="1" x14ac:dyDescent="0.15">
      <c r="A28" s="320" t="s">
        <v>778</v>
      </c>
      <c r="B28" s="321"/>
      <c r="C28" s="341"/>
      <c r="D28" s="240">
        <f>SUM(D29:D30)</f>
        <v>11433</v>
      </c>
      <c r="E28" s="240">
        <f>SUM(E29:E30)</f>
        <v>1717</v>
      </c>
      <c r="F28" s="241">
        <f t="shared" si="0"/>
        <v>9716</v>
      </c>
      <c r="G28" s="242">
        <f t="shared" si="2"/>
        <v>565.87</v>
      </c>
      <c r="H28" s="535"/>
      <c r="I28" s="244"/>
    </row>
    <row r="29" spans="1:9" ht="29.25" customHeight="1" x14ac:dyDescent="0.15">
      <c r="A29" s="245"/>
      <c r="B29" s="479" t="s">
        <v>519</v>
      </c>
      <c r="C29" s="359"/>
      <c r="D29" s="463">
        <v>11215</v>
      </c>
      <c r="E29" s="463">
        <v>1492</v>
      </c>
      <c r="F29" s="362">
        <f t="shared" si="0"/>
        <v>9723</v>
      </c>
      <c r="G29" s="363">
        <f t="shared" si="2"/>
        <v>651.66999999999996</v>
      </c>
      <c r="H29" s="985" t="s">
        <v>539</v>
      </c>
      <c r="I29" s="986"/>
    </row>
    <row r="30" spans="1:9" ht="17.25" customHeight="1" x14ac:dyDescent="0.15">
      <c r="A30" s="245"/>
      <c r="B30" s="540" t="s">
        <v>268</v>
      </c>
      <c r="C30" s="533"/>
      <c r="D30" s="259">
        <v>218</v>
      </c>
      <c r="E30" s="259">
        <v>225</v>
      </c>
      <c r="F30" s="353">
        <f t="shared" si="0"/>
        <v>-7</v>
      </c>
      <c r="G30" s="261">
        <f t="shared" si="2"/>
        <v>-3.11</v>
      </c>
      <c r="H30" s="954" t="s">
        <v>541</v>
      </c>
      <c r="I30" s="955"/>
    </row>
    <row r="31" spans="1:9" ht="17.25" customHeight="1" x14ac:dyDescent="0.15">
      <c r="A31" s="320" t="s">
        <v>266</v>
      </c>
      <c r="B31" s="321"/>
      <c r="C31" s="341"/>
      <c r="D31" s="240">
        <v>58</v>
      </c>
      <c r="E31" s="240">
        <f>SUM(E32:E33)</f>
        <v>91</v>
      </c>
      <c r="F31" s="241">
        <f t="shared" si="0"/>
        <v>-33</v>
      </c>
      <c r="G31" s="242">
        <f>ROUND(F31/E31*100,2)</f>
        <v>-36.26</v>
      </c>
      <c r="H31" s="535"/>
      <c r="I31" s="244"/>
    </row>
    <row r="32" spans="1:9" ht="29.25" customHeight="1" x14ac:dyDescent="0.15">
      <c r="A32" s="245"/>
      <c r="B32" s="479" t="s">
        <v>267</v>
      </c>
      <c r="C32" s="359"/>
      <c r="D32" s="463">
        <v>0</v>
      </c>
      <c r="E32" s="463">
        <v>0</v>
      </c>
      <c r="F32" s="362">
        <f t="shared" si="0"/>
        <v>0</v>
      </c>
      <c r="G32" s="480" t="s">
        <v>566</v>
      </c>
      <c r="H32" s="985" t="s">
        <v>398</v>
      </c>
      <c r="I32" s="986"/>
    </row>
    <row r="33" spans="1:9" ht="17.25" customHeight="1" x14ac:dyDescent="0.15">
      <c r="A33" s="245"/>
      <c r="B33" s="540" t="s">
        <v>268</v>
      </c>
      <c r="C33" s="533"/>
      <c r="D33" s="259">
        <v>58</v>
      </c>
      <c r="E33" s="259">
        <v>91</v>
      </c>
      <c r="F33" s="353">
        <f t="shared" si="0"/>
        <v>-33</v>
      </c>
      <c r="G33" s="261">
        <f t="shared" ref="G33:G53" si="3">ROUND(F33/E33*100,2)</f>
        <v>-36.26</v>
      </c>
      <c r="H33" s="541" t="s">
        <v>399</v>
      </c>
      <c r="I33" s="482"/>
    </row>
    <row r="34" spans="1:9" ht="17.25" customHeight="1" x14ac:dyDescent="0.15">
      <c r="A34" s="307" t="s">
        <v>400</v>
      </c>
      <c r="B34" s="308"/>
      <c r="C34" s="308"/>
      <c r="D34" s="278">
        <v>1326450</v>
      </c>
      <c r="E34" s="278">
        <v>1312982</v>
      </c>
      <c r="F34" s="332">
        <f t="shared" si="0"/>
        <v>13468</v>
      </c>
      <c r="G34" s="271">
        <f t="shared" si="3"/>
        <v>1.03</v>
      </c>
      <c r="H34" s="535" t="s">
        <v>401</v>
      </c>
      <c r="I34" s="349"/>
    </row>
    <row r="35" spans="1:9" ht="17.25" customHeight="1" x14ac:dyDescent="0.15">
      <c r="A35" s="350" t="s">
        <v>492</v>
      </c>
      <c r="B35" s="236"/>
      <c r="C35" s="528"/>
      <c r="D35" s="240">
        <f>SUM(D36:D39)</f>
        <v>6904338</v>
      </c>
      <c r="E35" s="240">
        <f>SUM(E36:E39)</f>
        <v>6748983</v>
      </c>
      <c r="F35" s="241">
        <f t="shared" si="0"/>
        <v>155355</v>
      </c>
      <c r="G35" s="242">
        <f t="shared" si="3"/>
        <v>2.2999999999999998</v>
      </c>
      <c r="H35" s="320"/>
      <c r="I35" s="244"/>
    </row>
    <row r="36" spans="1:9" ht="17.25" customHeight="1" x14ac:dyDescent="0.15">
      <c r="A36" s="245"/>
      <c r="B36" s="1004" t="s">
        <v>762</v>
      </c>
      <c r="C36" s="1005"/>
      <c r="D36" s="463">
        <v>730660</v>
      </c>
      <c r="E36" s="463">
        <v>575592</v>
      </c>
      <c r="F36" s="362">
        <f t="shared" si="0"/>
        <v>155068</v>
      </c>
      <c r="G36" s="363">
        <f t="shared" si="3"/>
        <v>26.94</v>
      </c>
      <c r="H36" s="985" t="s">
        <v>403</v>
      </c>
      <c r="I36" s="1006"/>
    </row>
    <row r="37" spans="1:9" ht="17.25" customHeight="1" x14ac:dyDescent="0.15">
      <c r="A37" s="245"/>
      <c r="B37" s="1009" t="s">
        <v>472</v>
      </c>
      <c r="C37" s="946"/>
      <c r="D37" s="247">
        <v>6173008</v>
      </c>
      <c r="E37" s="247">
        <v>6172699</v>
      </c>
      <c r="F37" s="344">
        <f t="shared" si="0"/>
        <v>309</v>
      </c>
      <c r="G37" s="302">
        <f t="shared" si="3"/>
        <v>0.01</v>
      </c>
      <c r="H37" s="980"/>
      <c r="I37" s="875"/>
    </row>
    <row r="38" spans="1:9" ht="17.25" customHeight="1" x14ac:dyDescent="0.15">
      <c r="A38" s="351"/>
      <c r="B38" s="1009" t="s">
        <v>494</v>
      </c>
      <c r="C38" s="946"/>
      <c r="D38" s="247">
        <v>346</v>
      </c>
      <c r="E38" s="247">
        <v>357</v>
      </c>
      <c r="F38" s="344">
        <f t="shared" si="0"/>
        <v>-11</v>
      </c>
      <c r="G38" s="249">
        <f t="shared" si="3"/>
        <v>-3.08</v>
      </c>
      <c r="H38" s="980"/>
      <c r="I38" s="875"/>
    </row>
    <row r="39" spans="1:9" ht="17.25" customHeight="1" x14ac:dyDescent="0.15">
      <c r="A39" s="351"/>
      <c r="B39" s="1010" t="s">
        <v>495</v>
      </c>
      <c r="C39" s="953"/>
      <c r="D39" s="352">
        <v>324</v>
      </c>
      <c r="E39" s="352">
        <v>335</v>
      </c>
      <c r="F39" s="353">
        <f t="shared" si="0"/>
        <v>-11</v>
      </c>
      <c r="G39" s="294">
        <f t="shared" si="3"/>
        <v>-3.28</v>
      </c>
      <c r="H39" s="1007"/>
      <c r="I39" s="1008"/>
    </row>
    <row r="40" spans="1:9" ht="17.25" customHeight="1" x14ac:dyDescent="0.15">
      <c r="A40" s="520" t="s">
        <v>172</v>
      </c>
      <c r="B40" s="528"/>
      <c r="C40" s="528"/>
      <c r="D40" s="240">
        <f>SUM(D41:D42)</f>
        <v>294067</v>
      </c>
      <c r="E40" s="240">
        <f>SUM(E41:E42)</f>
        <v>308882</v>
      </c>
      <c r="F40" s="241">
        <f t="shared" si="0"/>
        <v>-14815</v>
      </c>
      <c r="G40" s="242">
        <f t="shared" si="3"/>
        <v>-4.8</v>
      </c>
      <c r="H40" s="354" t="s">
        <v>513</v>
      </c>
      <c r="I40" s="355" t="s">
        <v>515</v>
      </c>
    </row>
    <row r="41" spans="1:9" ht="34.5" customHeight="1" x14ac:dyDescent="0.15">
      <c r="A41" s="279"/>
      <c r="B41" s="987" t="s">
        <v>761</v>
      </c>
      <c r="C41" s="989"/>
      <c r="D41" s="463">
        <v>292247</v>
      </c>
      <c r="E41" s="463">
        <v>307127</v>
      </c>
      <c r="F41" s="362">
        <f t="shared" si="0"/>
        <v>-14880</v>
      </c>
      <c r="G41" s="363">
        <f t="shared" si="3"/>
        <v>-4.84</v>
      </c>
      <c r="H41" s="1002" t="s">
        <v>774</v>
      </c>
      <c r="I41" s="1003"/>
    </row>
    <row r="42" spans="1:9" ht="17.25" customHeight="1" x14ac:dyDescent="0.15">
      <c r="A42" s="279"/>
      <c r="B42" s="996" t="s">
        <v>510</v>
      </c>
      <c r="C42" s="847"/>
      <c r="D42" s="247">
        <v>1820</v>
      </c>
      <c r="E42" s="247">
        <v>1755</v>
      </c>
      <c r="F42" s="344">
        <f t="shared" si="0"/>
        <v>65</v>
      </c>
      <c r="G42" s="249">
        <f t="shared" si="3"/>
        <v>3.7</v>
      </c>
      <c r="H42" s="956" t="s">
        <v>773</v>
      </c>
      <c r="I42" s="957"/>
    </row>
    <row r="43" spans="1:9" ht="17.25" customHeight="1" x14ac:dyDescent="0.15">
      <c r="A43" s="307" t="s">
        <v>173</v>
      </c>
      <c r="B43" s="308"/>
      <c r="C43" s="308"/>
      <c r="D43" s="278">
        <v>91</v>
      </c>
      <c r="E43" s="269">
        <v>91</v>
      </c>
      <c r="F43" s="332">
        <f t="shared" si="0"/>
        <v>0</v>
      </c>
      <c r="G43" s="271">
        <f t="shared" si="3"/>
        <v>0</v>
      </c>
      <c r="H43" s="357" t="s">
        <v>405</v>
      </c>
      <c r="I43" s="358"/>
    </row>
    <row r="44" spans="1:9" ht="17.25" customHeight="1" x14ac:dyDescent="0.15">
      <c r="A44" s="320" t="s">
        <v>174</v>
      </c>
      <c r="B44" s="483"/>
      <c r="C44" s="484"/>
      <c r="D44" s="240">
        <f>SUM(D45:D47)</f>
        <v>25003</v>
      </c>
      <c r="E44" s="274">
        <f>SUM(E45:E47)</f>
        <v>25003</v>
      </c>
      <c r="F44" s="241">
        <f t="shared" si="0"/>
        <v>0</v>
      </c>
      <c r="G44" s="242">
        <f t="shared" si="3"/>
        <v>0</v>
      </c>
      <c r="H44" s="535"/>
      <c r="I44" s="244"/>
    </row>
    <row r="45" spans="1:9" ht="17.25" customHeight="1" x14ac:dyDescent="0.15">
      <c r="A45" s="245"/>
      <c r="B45" s="479" t="s">
        <v>271</v>
      </c>
      <c r="C45" s="485"/>
      <c r="D45" s="463">
        <v>25000</v>
      </c>
      <c r="E45" s="361">
        <v>25000</v>
      </c>
      <c r="F45" s="362">
        <f t="shared" si="0"/>
        <v>0</v>
      </c>
      <c r="G45" s="363">
        <f t="shared" si="3"/>
        <v>0</v>
      </c>
      <c r="H45" s="486" t="s">
        <v>406</v>
      </c>
      <c r="I45" s="487"/>
    </row>
    <row r="46" spans="1:9" ht="17.25" customHeight="1" x14ac:dyDescent="0.15">
      <c r="A46" s="245"/>
      <c r="B46" s="488" t="s">
        <v>810</v>
      </c>
      <c r="C46" s="373"/>
      <c r="D46" s="247">
        <v>2</v>
      </c>
      <c r="E46" s="328">
        <v>2</v>
      </c>
      <c r="F46" s="344">
        <f t="shared" si="0"/>
        <v>0</v>
      </c>
      <c r="G46" s="249">
        <f>ROUND(F46/E46*100,2)</f>
        <v>0</v>
      </c>
      <c r="H46" s="1011" t="s">
        <v>408</v>
      </c>
      <c r="I46" s="1012"/>
    </row>
    <row r="47" spans="1:9" ht="17.25" customHeight="1" x14ac:dyDescent="0.15">
      <c r="A47" s="245"/>
      <c r="B47" s="489" t="s">
        <v>779</v>
      </c>
      <c r="C47" s="490"/>
      <c r="D47" s="259">
        <v>1</v>
      </c>
      <c r="E47" s="330">
        <v>1</v>
      </c>
      <c r="F47" s="353">
        <f t="shared" si="0"/>
        <v>0</v>
      </c>
      <c r="G47" s="261">
        <f t="shared" si="3"/>
        <v>0</v>
      </c>
      <c r="H47" s="1013"/>
      <c r="I47" s="1014"/>
    </row>
    <row r="48" spans="1:9" ht="17.25" customHeight="1" thickBot="1" x14ac:dyDescent="0.2">
      <c r="A48" s="374" t="s">
        <v>175</v>
      </c>
      <c r="B48" s="375"/>
      <c r="C48" s="375"/>
      <c r="D48" s="513">
        <v>1380</v>
      </c>
      <c r="E48" s="376">
        <v>1380</v>
      </c>
      <c r="F48" s="377">
        <f t="shared" si="0"/>
        <v>0</v>
      </c>
      <c r="G48" s="378">
        <f t="shared" si="3"/>
        <v>0</v>
      </c>
      <c r="H48" s="379"/>
      <c r="I48" s="380"/>
    </row>
    <row r="49" spans="1:9" ht="19.5" customHeight="1" thickTop="1" x14ac:dyDescent="0.15">
      <c r="A49" s="470" t="s">
        <v>192</v>
      </c>
      <c r="B49" s="471"/>
      <c r="C49" s="472"/>
      <c r="D49" s="514">
        <f>SUM(D48,D44,D43,D40,D35,D34,D31,D28,D25,D7,D4)</f>
        <v>27438062</v>
      </c>
      <c r="E49" s="474">
        <f>SUM(E48,E44,E43,E40,E35,E34,E31,E28,E25,E7,E4)</f>
        <v>27910779</v>
      </c>
      <c r="F49" s="474">
        <f>SUM(F48,F44,F43,F40,F35,F34,F31,F28,F25,F7,F4)</f>
        <v>-472717</v>
      </c>
      <c r="G49" s="475">
        <f t="shared" si="3"/>
        <v>-1.69</v>
      </c>
      <c r="H49" s="476"/>
      <c r="I49" s="477"/>
    </row>
    <row r="50" spans="1:9" ht="16.5" hidden="1" customHeight="1" x14ac:dyDescent="0.15">
      <c r="A50" s="852" t="s">
        <v>272</v>
      </c>
      <c r="B50" s="828" t="s">
        <v>273</v>
      </c>
      <c r="C50" s="830"/>
      <c r="D50" s="515">
        <f>SUM(D4,D14,D25,D28,D31,D35,D40,D43:D44,D48)+D20</f>
        <v>25608662</v>
      </c>
      <c r="E50" s="473">
        <f>SUM(E4,E14,E25,E28,E31,E35,E40,E43:E44,E48)+E20</f>
        <v>25902669</v>
      </c>
      <c r="F50" s="383">
        <f>D50-E50</f>
        <v>-294007</v>
      </c>
      <c r="G50" s="286">
        <f t="shared" si="3"/>
        <v>-1.1399999999999999</v>
      </c>
      <c r="H50" s="384"/>
      <c r="I50" s="385"/>
    </row>
    <row r="51" spans="1:9" ht="16.5" hidden="1" customHeight="1" x14ac:dyDescent="0.15">
      <c r="A51" s="968"/>
      <c r="B51" s="922" t="s">
        <v>274</v>
      </c>
      <c r="C51" s="924"/>
      <c r="D51" s="516">
        <f>SUM(D21)-D20</f>
        <v>316140</v>
      </c>
      <c r="E51" s="269">
        <f>SUM(E21)-E20</f>
        <v>501220</v>
      </c>
      <c r="F51" s="332">
        <f>D51-E51</f>
        <v>-185080</v>
      </c>
      <c r="G51" s="271">
        <f t="shared" si="3"/>
        <v>-36.93</v>
      </c>
      <c r="H51" s="387" t="s">
        <v>638</v>
      </c>
      <c r="I51" s="358"/>
    </row>
    <row r="52" spans="1:9" ht="16.5" hidden="1" customHeight="1" x14ac:dyDescent="0.15">
      <c r="A52" s="968"/>
      <c r="B52" s="922" t="s">
        <v>275</v>
      </c>
      <c r="C52" s="924"/>
      <c r="D52" s="386">
        <f>SUM(D34)</f>
        <v>1326450</v>
      </c>
      <c r="E52" s="269">
        <f>SUM(E34)</f>
        <v>1312982</v>
      </c>
      <c r="F52" s="332">
        <f>D52-E52</f>
        <v>13468</v>
      </c>
      <c r="G52" s="271">
        <f t="shared" si="3"/>
        <v>1.03</v>
      </c>
      <c r="H52" s="387"/>
      <c r="I52" s="358"/>
    </row>
    <row r="53" spans="1:9" ht="16.5" hidden="1" customHeight="1" x14ac:dyDescent="0.15">
      <c r="A53" s="969"/>
      <c r="B53" s="922" t="s">
        <v>255</v>
      </c>
      <c r="C53" s="924"/>
      <c r="D53" s="388">
        <f>SUM(D50:D52)</f>
        <v>27251252</v>
      </c>
      <c r="E53" s="269">
        <f>SUM(E50:E52)</f>
        <v>27716871</v>
      </c>
      <c r="F53" s="332">
        <f>D53-E53</f>
        <v>-465619</v>
      </c>
      <c r="G53" s="271">
        <f t="shared" si="3"/>
        <v>-1.68</v>
      </c>
      <c r="H53" s="539"/>
      <c r="I53" s="276"/>
    </row>
    <row r="54" spans="1:9" ht="16.5" customHeight="1" x14ac:dyDescent="0.15">
      <c r="B54" s="793"/>
      <c r="C54" s="793"/>
      <c r="D54" s="58"/>
      <c r="E54" s="58"/>
      <c r="F54" s="58"/>
    </row>
  </sheetData>
  <mergeCells count="29">
    <mergeCell ref="H30:I30"/>
    <mergeCell ref="A2:C3"/>
    <mergeCell ref="D2:D3"/>
    <mergeCell ref="E2:E3"/>
    <mergeCell ref="F2:G2"/>
    <mergeCell ref="H2:I3"/>
    <mergeCell ref="H5:I6"/>
    <mergeCell ref="B8:B14"/>
    <mergeCell ref="B15:B21"/>
    <mergeCell ref="H26:I26"/>
    <mergeCell ref="H27:I27"/>
    <mergeCell ref="H29:I29"/>
    <mergeCell ref="H32:I32"/>
    <mergeCell ref="B36:C36"/>
    <mergeCell ref="H36:I39"/>
    <mergeCell ref="B37:C37"/>
    <mergeCell ref="B38:C38"/>
    <mergeCell ref="B39:C39"/>
    <mergeCell ref="A50:A53"/>
    <mergeCell ref="B50:C50"/>
    <mergeCell ref="B51:C51"/>
    <mergeCell ref="B52:C52"/>
    <mergeCell ref="B53:C53"/>
    <mergeCell ref="B54:C54"/>
    <mergeCell ref="B41:C41"/>
    <mergeCell ref="H41:I41"/>
    <mergeCell ref="B42:C42"/>
    <mergeCell ref="H42:I42"/>
    <mergeCell ref="H46:I47"/>
  </mergeCells>
  <phoneticPr fontId="2"/>
  <dataValidations count="1">
    <dataValidation imeMode="off" allowBlank="1" showInputMessage="1" showErrorMessage="1" sqref="D53:G53 D4:G24 D25:E38 D40:E49 F25:G5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/>
  </sheetViews>
  <sheetFormatPr defaultRowHeight="15" customHeight="1" x14ac:dyDescent="0.15"/>
  <cols>
    <col min="1" max="1" width="5" style="1" customWidth="1"/>
    <col min="2" max="2" width="2.75" style="1" customWidth="1"/>
    <col min="3" max="3" width="5.625" style="1" customWidth="1"/>
    <col min="4" max="4" width="10.625" style="1" customWidth="1"/>
    <col min="5" max="6" width="12.125" style="1" customWidth="1"/>
    <col min="7" max="7" width="10.625" style="1" customWidth="1"/>
    <col min="8" max="8" width="8.625" style="1" customWidth="1"/>
    <col min="9" max="9" width="18.5" style="1" customWidth="1"/>
    <col min="10" max="10" width="10.5" style="6" bestFit="1" customWidth="1"/>
    <col min="11" max="16384" width="9" style="1"/>
  </cols>
  <sheetData>
    <row r="1" spans="1:10" ht="15" customHeight="1" x14ac:dyDescent="0.15">
      <c r="A1" s="1" t="s">
        <v>194</v>
      </c>
    </row>
    <row r="2" spans="1:10" ht="15" customHeight="1" x14ac:dyDescent="0.15">
      <c r="A2" s="558" t="s">
        <v>0</v>
      </c>
      <c r="B2" s="620"/>
      <c r="C2" s="620"/>
      <c r="D2" s="559"/>
      <c r="E2" s="618" t="s">
        <v>11</v>
      </c>
      <c r="F2" s="618" t="s">
        <v>13</v>
      </c>
      <c r="G2" s="574" t="s">
        <v>15</v>
      </c>
      <c r="H2" s="576"/>
      <c r="I2" s="558" t="s">
        <v>19</v>
      </c>
      <c r="J2" s="614"/>
    </row>
    <row r="3" spans="1:10" ht="15" customHeight="1" x14ac:dyDescent="0.15">
      <c r="A3" s="560"/>
      <c r="B3" s="621"/>
      <c r="C3" s="621"/>
      <c r="D3" s="561"/>
      <c r="E3" s="619"/>
      <c r="F3" s="619"/>
      <c r="G3" s="2" t="s">
        <v>17</v>
      </c>
      <c r="H3" s="2" t="s">
        <v>80</v>
      </c>
      <c r="I3" s="615"/>
      <c r="J3" s="616"/>
    </row>
    <row r="4" spans="1:10" ht="15" customHeight="1" x14ac:dyDescent="0.15">
      <c r="A4" s="625" t="s">
        <v>163</v>
      </c>
      <c r="B4" s="622" t="s">
        <v>164</v>
      </c>
      <c r="C4" s="623"/>
      <c r="D4" s="624"/>
      <c r="E4" s="8">
        <v>186215</v>
      </c>
      <c r="F4" s="8">
        <v>209198</v>
      </c>
      <c r="G4" s="8">
        <f t="shared" ref="G4:G40" si="0">E4-F4</f>
        <v>-22983</v>
      </c>
      <c r="H4" s="9">
        <f t="shared" ref="H4:H40" si="1">G4/F4</f>
        <v>-0.10986242698304956</v>
      </c>
      <c r="I4" s="585"/>
      <c r="J4" s="578"/>
    </row>
    <row r="5" spans="1:10" ht="15" customHeight="1" x14ac:dyDescent="0.15">
      <c r="A5" s="626"/>
      <c r="B5" s="565" t="s">
        <v>165</v>
      </c>
      <c r="C5" s="566"/>
      <c r="D5" s="567"/>
      <c r="E5" s="8">
        <v>110384</v>
      </c>
      <c r="F5" s="8">
        <v>127089</v>
      </c>
      <c r="G5" s="8">
        <f t="shared" si="0"/>
        <v>-16705</v>
      </c>
      <c r="H5" s="9">
        <f t="shared" si="1"/>
        <v>-0.13144331924871547</v>
      </c>
      <c r="I5" s="636"/>
      <c r="J5" s="637"/>
    </row>
    <row r="6" spans="1:10" ht="15" customHeight="1" x14ac:dyDescent="0.15">
      <c r="A6" s="626"/>
      <c r="B6" s="562" t="s">
        <v>140</v>
      </c>
      <c r="C6" s="563"/>
      <c r="D6" s="564"/>
      <c r="E6" s="8">
        <f>SUM(E4:E5)</f>
        <v>296599</v>
      </c>
      <c r="F6" s="8">
        <v>336287</v>
      </c>
      <c r="G6" s="8">
        <f t="shared" si="0"/>
        <v>-39688</v>
      </c>
      <c r="H6" s="9">
        <f t="shared" si="1"/>
        <v>-0.11801824037206315</v>
      </c>
      <c r="I6" s="638"/>
      <c r="J6" s="639"/>
    </row>
    <row r="7" spans="1:10" ht="15" customHeight="1" x14ac:dyDescent="0.15">
      <c r="A7" s="597" t="s">
        <v>166</v>
      </c>
      <c r="B7" s="597" t="s">
        <v>87</v>
      </c>
      <c r="C7" s="565" t="s">
        <v>86</v>
      </c>
      <c r="D7" s="567"/>
      <c r="E7" s="8">
        <v>6183283</v>
      </c>
      <c r="F7" s="8">
        <v>5596137</v>
      </c>
      <c r="G7" s="8">
        <f t="shared" si="0"/>
        <v>587146</v>
      </c>
      <c r="H7" s="9">
        <f t="shared" si="1"/>
        <v>0.10491987597873319</v>
      </c>
      <c r="I7" s="13" t="s">
        <v>235</v>
      </c>
      <c r="J7" s="15" t="s">
        <v>236</v>
      </c>
    </row>
    <row r="8" spans="1:10" ht="15" customHeight="1" x14ac:dyDescent="0.15">
      <c r="A8" s="598"/>
      <c r="B8" s="598"/>
      <c r="C8" s="565" t="s">
        <v>195</v>
      </c>
      <c r="D8" s="567"/>
      <c r="E8" s="8">
        <v>115706</v>
      </c>
      <c r="F8" s="8">
        <v>85800</v>
      </c>
      <c r="G8" s="8">
        <f t="shared" si="0"/>
        <v>29906</v>
      </c>
      <c r="H8" s="9">
        <f t="shared" si="1"/>
        <v>0.34855477855477857</v>
      </c>
      <c r="I8" s="13" t="s">
        <v>235</v>
      </c>
      <c r="J8" s="15" t="s">
        <v>237</v>
      </c>
    </row>
    <row r="9" spans="1:10" ht="15" customHeight="1" x14ac:dyDescent="0.15">
      <c r="A9" s="598"/>
      <c r="B9" s="598"/>
      <c r="C9" s="565" t="s">
        <v>91</v>
      </c>
      <c r="D9" s="567"/>
      <c r="E9" s="8">
        <v>677435</v>
      </c>
      <c r="F9" s="8">
        <v>692195</v>
      </c>
      <c r="G9" s="8">
        <f t="shared" si="0"/>
        <v>-14760</v>
      </c>
      <c r="H9" s="9">
        <f t="shared" si="1"/>
        <v>-2.1323470987221808E-2</v>
      </c>
      <c r="I9" s="14"/>
      <c r="J9" s="16"/>
    </row>
    <row r="10" spans="1:10" ht="15" customHeight="1" x14ac:dyDescent="0.15">
      <c r="A10" s="598"/>
      <c r="B10" s="598"/>
      <c r="C10" s="565" t="s">
        <v>92</v>
      </c>
      <c r="D10" s="567"/>
      <c r="E10" s="8">
        <v>180</v>
      </c>
      <c r="F10" s="8">
        <v>180</v>
      </c>
      <c r="G10" s="8">
        <f t="shared" si="0"/>
        <v>0</v>
      </c>
      <c r="H10" s="32">
        <f t="shared" si="1"/>
        <v>0</v>
      </c>
      <c r="I10" s="14"/>
      <c r="J10" s="16"/>
    </row>
    <row r="11" spans="1:10" ht="15" customHeight="1" x14ac:dyDescent="0.15">
      <c r="A11" s="598"/>
      <c r="B11" s="598"/>
      <c r="C11" s="565" t="s">
        <v>196</v>
      </c>
      <c r="D11" s="567"/>
      <c r="E11" s="8">
        <v>9568</v>
      </c>
      <c r="F11" s="8">
        <v>12014</v>
      </c>
      <c r="G11" s="8">
        <f t="shared" si="0"/>
        <v>-2446</v>
      </c>
      <c r="H11" s="9">
        <f t="shared" si="1"/>
        <v>-0.20359580489428999</v>
      </c>
      <c r="I11" s="14"/>
      <c r="J11" s="16"/>
    </row>
    <row r="12" spans="1:10" ht="15" customHeight="1" x14ac:dyDescent="0.15">
      <c r="A12" s="598"/>
      <c r="B12" s="599"/>
      <c r="C12" s="562" t="s">
        <v>31</v>
      </c>
      <c r="D12" s="564"/>
      <c r="E12" s="8">
        <f>SUM(E7:E11)</f>
        <v>6986172</v>
      </c>
      <c r="F12" s="8">
        <f>SUM(F7:F11)</f>
        <v>6386326</v>
      </c>
      <c r="G12" s="8">
        <f t="shared" si="0"/>
        <v>599846</v>
      </c>
      <c r="H12" s="9">
        <f t="shared" si="1"/>
        <v>9.3926617588892272E-2</v>
      </c>
      <c r="I12" s="14"/>
      <c r="J12" s="16"/>
    </row>
    <row r="13" spans="1:10" ht="14.25" x14ac:dyDescent="0.15">
      <c r="A13" s="598"/>
      <c r="B13" s="565" t="s">
        <v>167</v>
      </c>
      <c r="C13" s="566"/>
      <c r="D13" s="567"/>
      <c r="E13" s="8">
        <v>43520</v>
      </c>
      <c r="F13" s="8">
        <v>39119</v>
      </c>
      <c r="G13" s="8">
        <f t="shared" si="0"/>
        <v>4401</v>
      </c>
      <c r="H13" s="9">
        <f t="shared" si="1"/>
        <v>0.11250287584038447</v>
      </c>
      <c r="I13" s="14"/>
      <c r="J13" s="16"/>
    </row>
    <row r="14" spans="1:10" ht="28.5" x14ac:dyDescent="0.15">
      <c r="A14" s="598"/>
      <c r="B14" s="566" t="s">
        <v>168</v>
      </c>
      <c r="C14" s="566"/>
      <c r="D14" s="567"/>
      <c r="E14" s="8">
        <v>119100</v>
      </c>
      <c r="F14" s="8">
        <v>112500</v>
      </c>
      <c r="G14" s="8">
        <f t="shared" si="0"/>
        <v>6600</v>
      </c>
      <c r="H14" s="9">
        <f t="shared" si="1"/>
        <v>5.8666666666666666E-2</v>
      </c>
      <c r="I14" s="14" t="s">
        <v>225</v>
      </c>
      <c r="J14" s="16" t="s">
        <v>226</v>
      </c>
    </row>
    <row r="15" spans="1:10" ht="28.5" x14ac:dyDescent="0.15">
      <c r="A15" s="598"/>
      <c r="B15" s="566" t="s">
        <v>170</v>
      </c>
      <c r="C15" s="566"/>
      <c r="D15" s="567"/>
      <c r="E15" s="8">
        <v>57120</v>
      </c>
      <c r="F15" s="8">
        <v>58520</v>
      </c>
      <c r="G15" s="8">
        <f t="shared" si="0"/>
        <v>-1400</v>
      </c>
      <c r="H15" s="9">
        <f t="shared" si="1"/>
        <v>-2.3923444976076555E-2</v>
      </c>
      <c r="I15" s="14" t="s">
        <v>169</v>
      </c>
      <c r="J15" s="16" t="s">
        <v>227</v>
      </c>
    </row>
    <row r="16" spans="1:10" ht="14.25" x14ac:dyDescent="0.15">
      <c r="A16" s="598"/>
      <c r="B16" s="574" t="s">
        <v>197</v>
      </c>
      <c r="C16" s="575"/>
      <c r="D16" s="576"/>
      <c r="E16" s="8">
        <f>E12+E13+E14+E15</f>
        <v>7205912</v>
      </c>
      <c r="F16" s="8">
        <f>F12+F13+F14+F15</f>
        <v>6596465</v>
      </c>
      <c r="G16" s="8">
        <f t="shared" si="0"/>
        <v>609447</v>
      </c>
      <c r="H16" s="9">
        <f t="shared" si="1"/>
        <v>9.2389939156805961E-2</v>
      </c>
      <c r="I16" s="14"/>
      <c r="J16" s="16"/>
    </row>
    <row r="17" spans="1:10" ht="15" customHeight="1" x14ac:dyDescent="0.15">
      <c r="A17" s="598"/>
      <c r="B17" s="597" t="s">
        <v>198</v>
      </c>
      <c r="C17" s="565" t="s">
        <v>86</v>
      </c>
      <c r="D17" s="567"/>
      <c r="E17" s="8">
        <v>1948143</v>
      </c>
      <c r="F17" s="8">
        <v>1631423</v>
      </c>
      <c r="G17" s="8">
        <f t="shared" si="0"/>
        <v>316720</v>
      </c>
      <c r="H17" s="9">
        <f t="shared" si="1"/>
        <v>0.19413726544250021</v>
      </c>
      <c r="I17" s="13" t="s">
        <v>235</v>
      </c>
      <c r="J17" s="15" t="s">
        <v>238</v>
      </c>
    </row>
    <row r="18" spans="1:10" ht="15" customHeight="1" x14ac:dyDescent="0.15">
      <c r="A18" s="598"/>
      <c r="B18" s="598"/>
      <c r="C18" s="565" t="s">
        <v>195</v>
      </c>
      <c r="D18" s="567"/>
      <c r="E18" s="8">
        <v>27347</v>
      </c>
      <c r="F18" s="8">
        <v>22842</v>
      </c>
      <c r="G18" s="8">
        <f t="shared" si="0"/>
        <v>4505</v>
      </c>
      <c r="H18" s="9">
        <f t="shared" si="1"/>
        <v>0.19722441117240172</v>
      </c>
      <c r="I18" s="13" t="s">
        <v>239</v>
      </c>
      <c r="J18" s="15" t="s">
        <v>240</v>
      </c>
    </row>
    <row r="19" spans="1:10" ht="15" customHeight="1" x14ac:dyDescent="0.15">
      <c r="A19" s="598"/>
      <c r="B19" s="598"/>
      <c r="C19" s="565" t="s">
        <v>91</v>
      </c>
      <c r="D19" s="567"/>
      <c r="E19" s="8">
        <v>105807</v>
      </c>
      <c r="F19" s="8">
        <v>83149</v>
      </c>
      <c r="G19" s="8">
        <f t="shared" si="0"/>
        <v>22658</v>
      </c>
      <c r="H19" s="9">
        <f t="shared" si="1"/>
        <v>0.27249876727320832</v>
      </c>
      <c r="I19" s="14"/>
      <c r="J19" s="16"/>
    </row>
    <row r="20" spans="1:10" ht="15" customHeight="1" x14ac:dyDescent="0.15">
      <c r="A20" s="598"/>
      <c r="B20" s="598"/>
      <c r="C20" s="565" t="s">
        <v>92</v>
      </c>
      <c r="D20" s="567"/>
      <c r="E20" s="8">
        <v>210</v>
      </c>
      <c r="F20" s="8">
        <v>210</v>
      </c>
      <c r="G20" s="8">
        <f t="shared" si="0"/>
        <v>0</v>
      </c>
      <c r="H20" s="32">
        <f t="shared" si="1"/>
        <v>0</v>
      </c>
      <c r="I20" s="14"/>
      <c r="J20" s="16"/>
    </row>
    <row r="21" spans="1:10" ht="15" customHeight="1" x14ac:dyDescent="0.15">
      <c r="A21" s="598"/>
      <c r="B21" s="599"/>
      <c r="C21" s="565" t="s">
        <v>196</v>
      </c>
      <c r="D21" s="567"/>
      <c r="E21" s="8">
        <v>1048</v>
      </c>
      <c r="F21" s="8">
        <v>1303</v>
      </c>
      <c r="G21" s="8">
        <f t="shared" si="0"/>
        <v>-255</v>
      </c>
      <c r="H21" s="9">
        <f t="shared" si="1"/>
        <v>-0.19570222563315426</v>
      </c>
      <c r="I21" s="14"/>
      <c r="J21" s="16"/>
    </row>
    <row r="22" spans="1:10" ht="15" customHeight="1" x14ac:dyDescent="0.15">
      <c r="A22" s="598"/>
      <c r="B22" s="574" t="s">
        <v>199</v>
      </c>
      <c r="C22" s="575"/>
      <c r="D22" s="576"/>
      <c r="E22" s="8">
        <f>SUM(E17:E21)</f>
        <v>2082555</v>
      </c>
      <c r="F22" s="8">
        <f>SUM(F17:F21)</f>
        <v>1738927</v>
      </c>
      <c r="G22" s="8">
        <f t="shared" si="0"/>
        <v>343628</v>
      </c>
      <c r="H22" s="9">
        <f t="shared" si="1"/>
        <v>0.19760921533796416</v>
      </c>
      <c r="I22" s="13"/>
      <c r="J22" s="15"/>
    </row>
    <row r="23" spans="1:10" ht="15" customHeight="1" x14ac:dyDescent="0.15">
      <c r="A23" s="599"/>
      <c r="B23" s="594" t="s">
        <v>140</v>
      </c>
      <c r="C23" s="595"/>
      <c r="D23" s="596"/>
      <c r="E23" s="8">
        <f>E16+E22</f>
        <v>9288467</v>
      </c>
      <c r="F23" s="8">
        <f>F16+F22</f>
        <v>8335392</v>
      </c>
      <c r="G23" s="8">
        <f t="shared" si="0"/>
        <v>953075</v>
      </c>
      <c r="H23" s="9">
        <f t="shared" si="1"/>
        <v>0.11434075326031458</v>
      </c>
      <c r="I23" s="14"/>
      <c r="J23" s="16"/>
    </row>
    <row r="24" spans="1:10" ht="18" customHeight="1" x14ac:dyDescent="0.15">
      <c r="A24" s="641" t="s">
        <v>229</v>
      </c>
      <c r="B24" s="600" t="s">
        <v>200</v>
      </c>
      <c r="C24" s="601"/>
      <c r="D24" s="602"/>
      <c r="E24" s="8">
        <v>4686530</v>
      </c>
      <c r="F24" s="8">
        <v>4783067</v>
      </c>
      <c r="G24" s="8">
        <f t="shared" si="0"/>
        <v>-96537</v>
      </c>
      <c r="H24" s="9">
        <f t="shared" si="1"/>
        <v>-2.018307500187641E-2</v>
      </c>
      <c r="I24" s="14"/>
      <c r="J24" s="16"/>
    </row>
    <row r="25" spans="1:10" ht="18" customHeight="1" x14ac:dyDescent="0.15">
      <c r="A25" s="642"/>
      <c r="B25" s="600" t="s">
        <v>201</v>
      </c>
      <c r="C25" s="601"/>
      <c r="D25" s="602"/>
      <c r="E25" s="8">
        <v>64027</v>
      </c>
      <c r="F25" s="8">
        <v>64350</v>
      </c>
      <c r="G25" s="8">
        <f t="shared" si="0"/>
        <v>-323</v>
      </c>
      <c r="H25" s="9">
        <f t="shared" si="1"/>
        <v>-5.0194250194250199E-3</v>
      </c>
      <c r="I25" s="14"/>
      <c r="J25" s="16"/>
    </row>
    <row r="26" spans="1:10" ht="18" customHeight="1" x14ac:dyDescent="0.15">
      <c r="A26" s="642"/>
      <c r="B26" s="600" t="s">
        <v>202</v>
      </c>
      <c r="C26" s="601"/>
      <c r="D26" s="602"/>
      <c r="E26" s="8">
        <v>0</v>
      </c>
      <c r="F26" s="8">
        <v>0</v>
      </c>
      <c r="G26" s="8">
        <f t="shared" si="0"/>
        <v>0</v>
      </c>
      <c r="H26" s="35">
        <v>0</v>
      </c>
      <c r="I26" s="14"/>
      <c r="J26" s="16"/>
    </row>
    <row r="27" spans="1:10" ht="18" customHeight="1" x14ac:dyDescent="0.15">
      <c r="A27" s="643"/>
      <c r="B27" s="594" t="s">
        <v>31</v>
      </c>
      <c r="C27" s="595"/>
      <c r="D27" s="596"/>
      <c r="E27" s="8">
        <f>SUM(E24:E26)</f>
        <v>4750557</v>
      </c>
      <c r="F27" s="8">
        <f>SUM(F24:F26)</f>
        <v>4847417</v>
      </c>
      <c r="G27" s="8">
        <f t="shared" si="0"/>
        <v>-96860</v>
      </c>
      <c r="H27" s="9">
        <f t="shared" si="1"/>
        <v>-1.9981775861247341E-2</v>
      </c>
      <c r="I27" s="14"/>
      <c r="J27" s="16"/>
    </row>
    <row r="28" spans="1:10" ht="15" customHeight="1" x14ac:dyDescent="0.15">
      <c r="A28" s="565" t="s">
        <v>171</v>
      </c>
      <c r="B28" s="566"/>
      <c r="C28" s="566"/>
      <c r="D28" s="567"/>
      <c r="E28" s="8">
        <v>862455</v>
      </c>
      <c r="F28" s="8">
        <v>716594</v>
      </c>
      <c r="G28" s="8">
        <f t="shared" si="0"/>
        <v>145861</v>
      </c>
      <c r="H28" s="9">
        <f t="shared" si="1"/>
        <v>0.20354761552566725</v>
      </c>
      <c r="I28" s="14"/>
      <c r="J28" s="16"/>
    </row>
    <row r="29" spans="1:10" ht="21" customHeight="1" x14ac:dyDescent="0.15">
      <c r="A29" s="641" t="s">
        <v>98</v>
      </c>
      <c r="B29" s="600" t="s">
        <v>203</v>
      </c>
      <c r="C29" s="601"/>
      <c r="D29" s="602"/>
      <c r="E29" s="8">
        <v>357666</v>
      </c>
      <c r="F29" s="8">
        <v>109863</v>
      </c>
      <c r="G29" s="8">
        <f>E29-F29</f>
        <v>247803</v>
      </c>
      <c r="H29" s="9">
        <f>G29/F29</f>
        <v>2.2555637475765273</v>
      </c>
      <c r="I29" s="14"/>
      <c r="J29" s="16"/>
    </row>
    <row r="30" spans="1:10" ht="21" customHeight="1" x14ac:dyDescent="0.15">
      <c r="A30" s="642"/>
      <c r="B30" s="600" t="s">
        <v>204</v>
      </c>
      <c r="C30" s="601"/>
      <c r="D30" s="602"/>
      <c r="E30" s="8">
        <v>11</v>
      </c>
      <c r="F30" s="8">
        <v>11</v>
      </c>
      <c r="G30" s="8">
        <f>E30-F30</f>
        <v>0</v>
      </c>
      <c r="H30" s="32">
        <f>G30/F30</f>
        <v>0</v>
      </c>
      <c r="I30" s="14"/>
      <c r="J30" s="16"/>
    </row>
    <row r="31" spans="1:10" ht="21" customHeight="1" x14ac:dyDescent="0.15">
      <c r="A31" s="643"/>
      <c r="B31" s="594" t="s">
        <v>31</v>
      </c>
      <c r="C31" s="595"/>
      <c r="D31" s="596"/>
      <c r="E31" s="8">
        <f>SUM(E29:E30)</f>
        <v>357677</v>
      </c>
      <c r="F31" s="8">
        <f>SUM(F29:F30)</f>
        <v>109874</v>
      </c>
      <c r="G31" s="8">
        <f>E31-F31</f>
        <v>247803</v>
      </c>
      <c r="H31" s="9">
        <f>G31/F31</f>
        <v>2.2553379325409106</v>
      </c>
      <c r="I31" s="14"/>
      <c r="J31" s="16"/>
    </row>
    <row r="32" spans="1:10" ht="28.5" x14ac:dyDescent="0.15">
      <c r="A32" s="565" t="s">
        <v>172</v>
      </c>
      <c r="B32" s="566"/>
      <c r="C32" s="566"/>
      <c r="D32" s="567"/>
      <c r="E32" s="8">
        <v>15026</v>
      </c>
      <c r="F32" s="8">
        <v>13755</v>
      </c>
      <c r="G32" s="8">
        <f t="shared" si="0"/>
        <v>1271</v>
      </c>
      <c r="H32" s="9">
        <f t="shared" si="1"/>
        <v>9.2402762631770261E-2</v>
      </c>
      <c r="I32" s="14" t="s">
        <v>241</v>
      </c>
      <c r="J32" s="16" t="s">
        <v>228</v>
      </c>
    </row>
    <row r="33" spans="1:10" ht="15" customHeight="1" x14ac:dyDescent="0.15">
      <c r="A33" s="565" t="s">
        <v>173</v>
      </c>
      <c r="B33" s="566"/>
      <c r="C33" s="566"/>
      <c r="D33" s="567"/>
      <c r="E33" s="8">
        <v>76</v>
      </c>
      <c r="F33" s="8">
        <v>5</v>
      </c>
      <c r="G33" s="8">
        <f t="shared" si="0"/>
        <v>71</v>
      </c>
      <c r="H33" s="9">
        <f t="shared" si="1"/>
        <v>14.2</v>
      </c>
      <c r="I33" s="29"/>
      <c r="J33" s="23"/>
    </row>
    <row r="34" spans="1:10" ht="15" customHeight="1" x14ac:dyDescent="0.15">
      <c r="A34" s="597" t="s">
        <v>174</v>
      </c>
      <c r="B34" s="600" t="s">
        <v>205</v>
      </c>
      <c r="C34" s="601"/>
      <c r="D34" s="602"/>
      <c r="E34" s="8">
        <v>25000</v>
      </c>
      <c r="F34" s="8">
        <v>25000</v>
      </c>
      <c r="G34" s="8">
        <f>E34-F34</f>
        <v>0</v>
      </c>
      <c r="H34" s="32">
        <f>G34/F34</f>
        <v>0</v>
      </c>
      <c r="I34" s="29"/>
      <c r="J34" s="23"/>
    </row>
    <row r="35" spans="1:10" ht="15" customHeight="1" x14ac:dyDescent="0.15">
      <c r="A35" s="598"/>
      <c r="B35" s="600" t="s">
        <v>206</v>
      </c>
      <c r="C35" s="601"/>
      <c r="D35" s="602"/>
      <c r="E35" s="8">
        <v>1</v>
      </c>
      <c r="F35" s="8">
        <v>1</v>
      </c>
      <c r="G35" s="8">
        <f t="shared" si="0"/>
        <v>0</v>
      </c>
      <c r="H35" s="32">
        <f t="shared" si="1"/>
        <v>0</v>
      </c>
      <c r="I35" s="30"/>
      <c r="J35" s="23"/>
    </row>
    <row r="36" spans="1:10" ht="14.25" x14ac:dyDescent="0.15">
      <c r="A36" s="598"/>
      <c r="B36" s="600" t="s">
        <v>207</v>
      </c>
      <c r="C36" s="601"/>
      <c r="D36" s="602"/>
      <c r="E36" s="8">
        <v>1</v>
      </c>
      <c r="F36" s="8">
        <v>1</v>
      </c>
      <c r="G36" s="8">
        <f t="shared" ref="G36:G43" si="2">E36-F36</f>
        <v>0</v>
      </c>
      <c r="H36" s="32">
        <f>G36/F36</f>
        <v>0</v>
      </c>
      <c r="I36" s="14"/>
      <c r="J36" s="16"/>
    </row>
    <row r="37" spans="1:10" ht="14.25" x14ac:dyDescent="0.15">
      <c r="A37" s="598"/>
      <c r="B37" s="600" t="s">
        <v>208</v>
      </c>
      <c r="C37" s="601"/>
      <c r="D37" s="602"/>
      <c r="E37" s="8">
        <v>1</v>
      </c>
      <c r="F37" s="8">
        <v>1</v>
      </c>
      <c r="G37" s="8">
        <f t="shared" si="2"/>
        <v>0</v>
      </c>
      <c r="H37" s="32">
        <f>G37/F37</f>
        <v>0</v>
      </c>
      <c r="I37" s="14"/>
      <c r="J37" s="16"/>
    </row>
    <row r="38" spans="1:10" ht="14.25" x14ac:dyDescent="0.15">
      <c r="A38" s="598"/>
      <c r="B38" s="600" t="s">
        <v>209</v>
      </c>
      <c r="C38" s="601"/>
      <c r="D38" s="602"/>
      <c r="E38" s="8">
        <v>5000</v>
      </c>
      <c r="F38" s="8">
        <v>0</v>
      </c>
      <c r="G38" s="8">
        <f t="shared" si="2"/>
        <v>5000</v>
      </c>
      <c r="H38" s="36" t="s">
        <v>211</v>
      </c>
      <c r="I38" s="14"/>
      <c r="J38" s="16"/>
    </row>
    <row r="39" spans="1:10" ht="14.25" x14ac:dyDescent="0.15">
      <c r="A39" s="599"/>
      <c r="B39" s="594" t="s">
        <v>31</v>
      </c>
      <c r="C39" s="595"/>
      <c r="D39" s="596"/>
      <c r="E39" s="8">
        <f>SUM(E34:E38)</f>
        <v>30003</v>
      </c>
      <c r="F39" s="8">
        <f>SUM(F34:F38)</f>
        <v>25003</v>
      </c>
      <c r="G39" s="8">
        <f t="shared" si="2"/>
        <v>5000</v>
      </c>
      <c r="H39" s="9">
        <f>G39/F39</f>
        <v>0.19997600287965445</v>
      </c>
      <c r="I39" s="14"/>
      <c r="J39" s="16"/>
    </row>
    <row r="40" spans="1:10" ht="15" customHeight="1" x14ac:dyDescent="0.15">
      <c r="A40" s="565" t="s">
        <v>175</v>
      </c>
      <c r="B40" s="566"/>
      <c r="C40" s="566"/>
      <c r="D40" s="567"/>
      <c r="E40" s="8">
        <v>1380</v>
      </c>
      <c r="F40" s="8">
        <v>1380</v>
      </c>
      <c r="G40" s="8">
        <f t="shared" si="0"/>
        <v>0</v>
      </c>
      <c r="H40" s="32">
        <f t="shared" si="1"/>
        <v>0</v>
      </c>
      <c r="I40" s="30"/>
      <c r="J40" s="23"/>
    </row>
    <row r="41" spans="1:10" ht="15" customHeight="1" x14ac:dyDescent="0.15">
      <c r="A41" s="597" t="s">
        <v>210</v>
      </c>
      <c r="B41" s="566" t="s">
        <v>184</v>
      </c>
      <c r="C41" s="566"/>
      <c r="D41" s="567"/>
      <c r="E41" s="8">
        <v>12658278</v>
      </c>
      <c r="F41" s="8">
        <v>11931489</v>
      </c>
      <c r="G41" s="8">
        <f t="shared" si="2"/>
        <v>726789</v>
      </c>
      <c r="H41" s="9">
        <f>G41/F41</f>
        <v>6.0913520517011752E-2</v>
      </c>
      <c r="I41" s="30"/>
      <c r="J41" s="23"/>
    </row>
    <row r="42" spans="1:10" ht="15" customHeight="1" x14ac:dyDescent="0.15">
      <c r="A42" s="626"/>
      <c r="B42" s="566" t="s">
        <v>185</v>
      </c>
      <c r="C42" s="566"/>
      <c r="D42" s="567"/>
      <c r="E42" s="8">
        <v>2081507</v>
      </c>
      <c r="F42" s="8">
        <v>1737624</v>
      </c>
      <c r="G42" s="8">
        <f t="shared" si="2"/>
        <v>343883</v>
      </c>
      <c r="H42" s="9">
        <f>G42/F42</f>
        <v>0.19790414957436131</v>
      </c>
      <c r="I42" s="30"/>
      <c r="J42" s="23"/>
    </row>
    <row r="43" spans="1:10" ht="15" customHeight="1" x14ac:dyDescent="0.15">
      <c r="A43" s="626"/>
      <c r="B43" s="566" t="s">
        <v>186</v>
      </c>
      <c r="C43" s="566"/>
      <c r="D43" s="567"/>
      <c r="E43" s="8">
        <v>862455</v>
      </c>
      <c r="F43" s="8">
        <v>716594</v>
      </c>
      <c r="G43" s="8">
        <f t="shared" si="2"/>
        <v>145861</v>
      </c>
      <c r="H43" s="9">
        <f>G43/F43</f>
        <v>0.20354761552566725</v>
      </c>
      <c r="I43" s="30"/>
      <c r="J43" s="23"/>
    </row>
    <row r="44" spans="1:10" ht="15" customHeight="1" x14ac:dyDescent="0.15">
      <c r="A44" s="640"/>
      <c r="B44" s="574" t="s">
        <v>192</v>
      </c>
      <c r="C44" s="575"/>
      <c r="D44" s="576"/>
      <c r="E44" s="8">
        <f>SUM(E41:E43)</f>
        <v>15602240</v>
      </c>
      <c r="F44" s="8">
        <f>SUM(F41:F43)</f>
        <v>14385707</v>
      </c>
      <c r="G44" s="8">
        <f>E44-F44</f>
        <v>1216533</v>
      </c>
      <c r="H44" s="9">
        <f>G44/F44</f>
        <v>8.4565395360825857E-2</v>
      </c>
      <c r="I44" s="13"/>
      <c r="J44" s="15"/>
    </row>
    <row r="45" spans="1:10" ht="15" customHeight="1" x14ac:dyDescent="0.15">
      <c r="B45" s="620" t="s">
        <v>212</v>
      </c>
      <c r="C45" s="620"/>
      <c r="D45" s="620"/>
      <c r="E45" s="37">
        <v>15602240</v>
      </c>
    </row>
    <row r="46" spans="1:10" ht="15" customHeight="1" x14ac:dyDescent="0.15">
      <c r="B46" s="605" t="s">
        <v>213</v>
      </c>
      <c r="C46" s="605"/>
      <c r="D46" s="605"/>
      <c r="E46" s="39">
        <v>0</v>
      </c>
    </row>
  </sheetData>
  <mergeCells count="57">
    <mergeCell ref="I2:J3"/>
    <mergeCell ref="A33:D33"/>
    <mergeCell ref="C12:D12"/>
    <mergeCell ref="B7:B12"/>
    <mergeCell ref="C7:D7"/>
    <mergeCell ref="C8:D8"/>
    <mergeCell ref="B22:D22"/>
    <mergeCell ref="E2:E3"/>
    <mergeCell ref="A32:D32"/>
    <mergeCell ref="A2:D3"/>
    <mergeCell ref="B5:D5"/>
    <mergeCell ref="B4:D4"/>
    <mergeCell ref="A4:A6"/>
    <mergeCell ref="B6:D6"/>
    <mergeCell ref="B23:D23"/>
    <mergeCell ref="A7:A23"/>
    <mergeCell ref="F2:F3"/>
    <mergeCell ref="G2:H2"/>
    <mergeCell ref="B14:D14"/>
    <mergeCell ref="B15:D15"/>
    <mergeCell ref="B16:D16"/>
    <mergeCell ref="C10:D10"/>
    <mergeCell ref="C11:D11"/>
    <mergeCell ref="C9:D9"/>
    <mergeCell ref="B13:D13"/>
    <mergeCell ref="A29:A31"/>
    <mergeCell ref="B25:D25"/>
    <mergeCell ref="B26:D26"/>
    <mergeCell ref="B27:D27"/>
    <mergeCell ref="A24:A27"/>
    <mergeCell ref="B24:D24"/>
    <mergeCell ref="A28:D28"/>
    <mergeCell ref="A34:A39"/>
    <mergeCell ref="B41:D41"/>
    <mergeCell ref="B42:D42"/>
    <mergeCell ref="A41:A44"/>
    <mergeCell ref="B36:D36"/>
    <mergeCell ref="B37:D37"/>
    <mergeCell ref="B38:D38"/>
    <mergeCell ref="B39:D39"/>
    <mergeCell ref="A40:D40"/>
    <mergeCell ref="I4:J6"/>
    <mergeCell ref="B45:D45"/>
    <mergeCell ref="B46:D46"/>
    <mergeCell ref="B44:D44"/>
    <mergeCell ref="B35:D35"/>
    <mergeCell ref="B43:D43"/>
    <mergeCell ref="B34:D34"/>
    <mergeCell ref="B29:D29"/>
    <mergeCell ref="B30:D30"/>
    <mergeCell ref="B31:D31"/>
    <mergeCell ref="C20:D20"/>
    <mergeCell ref="C21:D21"/>
    <mergeCell ref="C17:D17"/>
    <mergeCell ref="B17:B21"/>
    <mergeCell ref="C18:D18"/>
    <mergeCell ref="C19:D19"/>
  </mergeCells>
  <phoneticPr fontId="2"/>
  <dataValidations count="2">
    <dataValidation imeMode="off" allowBlank="1" showInputMessage="1" showErrorMessage="1" sqref="E4:H44"/>
    <dataValidation imeMode="hiragana" allowBlank="1" showInputMessage="1" showErrorMessage="1" sqref="J1 I44:J65536 I1:I2 I36:J39 J7:J32 I4 I7:I34"/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8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zoomScale="85" zoomScaleNormal="85" workbookViewId="0">
      <selection sqref="A1:J1"/>
    </sheetView>
  </sheetViews>
  <sheetFormatPr defaultRowHeight="15" customHeight="1" x14ac:dyDescent="0.15"/>
  <cols>
    <col min="1" max="3" width="3.125" style="40" customWidth="1"/>
    <col min="4" max="4" width="17.625" style="40" customWidth="1"/>
    <col min="5" max="6" width="13.625" style="40" customWidth="1"/>
    <col min="7" max="7" width="11.625" style="40" customWidth="1"/>
    <col min="8" max="8" width="8.625" style="40" customWidth="1"/>
    <col min="9" max="9" width="11.625" style="40" customWidth="1"/>
    <col min="10" max="10" width="15.625" style="41" customWidth="1"/>
    <col min="11" max="16384" width="9" style="40"/>
  </cols>
  <sheetData>
    <row r="1" spans="1:10" ht="24" customHeight="1" x14ac:dyDescent="0.15">
      <c r="A1" s="673" t="s">
        <v>302</v>
      </c>
      <c r="B1" s="673"/>
      <c r="C1" s="673"/>
      <c r="D1" s="673"/>
      <c r="E1" s="673"/>
      <c r="F1" s="673"/>
      <c r="G1" s="673"/>
      <c r="H1" s="673"/>
      <c r="I1" s="673"/>
      <c r="J1" s="673"/>
    </row>
    <row r="3" spans="1:10" ht="15" customHeight="1" x14ac:dyDescent="0.15">
      <c r="A3" s="40" t="s">
        <v>290</v>
      </c>
      <c r="J3" s="131" t="s">
        <v>358</v>
      </c>
    </row>
    <row r="4" spans="1:10" ht="15" customHeight="1" x14ac:dyDescent="0.15">
      <c r="A4" s="674" t="s">
        <v>0</v>
      </c>
      <c r="B4" s="702"/>
      <c r="C4" s="702"/>
      <c r="D4" s="675"/>
      <c r="E4" s="691" t="s">
        <v>359</v>
      </c>
      <c r="F4" s="691" t="s">
        <v>360</v>
      </c>
      <c r="G4" s="701" t="s">
        <v>15</v>
      </c>
      <c r="H4" s="701"/>
      <c r="I4" s="674" t="s">
        <v>19</v>
      </c>
      <c r="J4" s="675"/>
    </row>
    <row r="5" spans="1:10" ht="15" customHeight="1" x14ac:dyDescent="0.15">
      <c r="A5" s="676"/>
      <c r="B5" s="703"/>
      <c r="C5" s="703"/>
      <c r="D5" s="677"/>
      <c r="E5" s="691"/>
      <c r="F5" s="691"/>
      <c r="G5" s="130" t="s">
        <v>361</v>
      </c>
      <c r="H5" s="42" t="s">
        <v>80</v>
      </c>
      <c r="I5" s="676"/>
      <c r="J5" s="677"/>
    </row>
    <row r="6" spans="1:10" ht="16.5" customHeight="1" x14ac:dyDescent="0.15">
      <c r="A6" s="681" t="s">
        <v>133</v>
      </c>
      <c r="B6" s="681" t="s">
        <v>134</v>
      </c>
      <c r="C6" s="685" t="s">
        <v>135</v>
      </c>
      <c r="D6" s="686"/>
      <c r="E6" s="64">
        <f>SUM(E7:E8)</f>
        <v>4580793</v>
      </c>
      <c r="F6" s="64">
        <f>SUM(F7:F8)</f>
        <v>4295246</v>
      </c>
      <c r="G6" s="64">
        <f t="shared" ref="G6:G39" si="0">E6-F6</f>
        <v>285547</v>
      </c>
      <c r="H6" s="65">
        <f>ROUND(G6/F6,3)</f>
        <v>6.6000000000000003E-2</v>
      </c>
      <c r="I6" s="117"/>
      <c r="J6" s="118"/>
    </row>
    <row r="7" spans="1:10" ht="40.5" x14ac:dyDescent="0.15">
      <c r="A7" s="681"/>
      <c r="B7" s="681"/>
      <c r="C7" s="57"/>
      <c r="D7" s="66" t="s">
        <v>136</v>
      </c>
      <c r="E7" s="67">
        <v>4270000</v>
      </c>
      <c r="F7" s="67">
        <v>4020123</v>
      </c>
      <c r="G7" s="67">
        <f t="shared" si="0"/>
        <v>249877</v>
      </c>
      <c r="H7" s="68">
        <f t="shared" ref="H7:H36" si="1">ROUND(G7/F7,3)</f>
        <v>6.2E-2</v>
      </c>
      <c r="I7" s="108" t="s">
        <v>230</v>
      </c>
      <c r="J7" s="109" t="s">
        <v>283</v>
      </c>
    </row>
    <row r="8" spans="1:10" ht="40.5" x14ac:dyDescent="0.15">
      <c r="A8" s="681"/>
      <c r="B8" s="681"/>
      <c r="C8" s="62"/>
      <c r="D8" s="69" t="s">
        <v>137</v>
      </c>
      <c r="E8" s="70">
        <v>310793</v>
      </c>
      <c r="F8" s="70">
        <v>275123</v>
      </c>
      <c r="G8" s="70">
        <f t="shared" si="0"/>
        <v>35670</v>
      </c>
      <c r="H8" s="71">
        <f t="shared" si="1"/>
        <v>0.13</v>
      </c>
      <c r="I8" s="110" t="s">
        <v>242</v>
      </c>
      <c r="J8" s="111" t="s">
        <v>282</v>
      </c>
    </row>
    <row r="9" spans="1:10" ht="16.5" customHeight="1" x14ac:dyDescent="0.15">
      <c r="A9" s="681"/>
      <c r="B9" s="681"/>
      <c r="C9" s="685" t="s">
        <v>138</v>
      </c>
      <c r="D9" s="686"/>
      <c r="E9" s="64">
        <f>SUM(E10:E11)</f>
        <v>370025</v>
      </c>
      <c r="F9" s="64">
        <f>SUM(F10:F11)</f>
        <v>334597</v>
      </c>
      <c r="G9" s="64">
        <f t="shared" si="0"/>
        <v>35428</v>
      </c>
      <c r="H9" s="65">
        <f t="shared" si="1"/>
        <v>0.106</v>
      </c>
      <c r="I9" s="117"/>
      <c r="J9" s="118"/>
    </row>
    <row r="10" spans="1:10" ht="27" x14ac:dyDescent="0.15">
      <c r="A10" s="681"/>
      <c r="B10" s="681"/>
      <c r="C10" s="57"/>
      <c r="D10" s="66" t="s">
        <v>136</v>
      </c>
      <c r="E10" s="67">
        <v>341111</v>
      </c>
      <c r="F10" s="67">
        <v>315102</v>
      </c>
      <c r="G10" s="67">
        <f t="shared" si="0"/>
        <v>26009</v>
      </c>
      <c r="H10" s="68">
        <f t="shared" si="1"/>
        <v>8.3000000000000004E-2</v>
      </c>
      <c r="I10" s="108" t="s">
        <v>139</v>
      </c>
      <c r="J10" s="109" t="s">
        <v>281</v>
      </c>
    </row>
    <row r="11" spans="1:10" ht="27" x14ac:dyDescent="0.15">
      <c r="A11" s="681"/>
      <c r="B11" s="681"/>
      <c r="C11" s="62"/>
      <c r="D11" s="69" t="s">
        <v>137</v>
      </c>
      <c r="E11" s="70">
        <v>28914</v>
      </c>
      <c r="F11" s="70">
        <v>19495</v>
      </c>
      <c r="G11" s="70">
        <f t="shared" si="0"/>
        <v>9419</v>
      </c>
      <c r="H11" s="71">
        <f t="shared" si="1"/>
        <v>0.48299999999999998</v>
      </c>
      <c r="I11" s="110" t="s">
        <v>139</v>
      </c>
      <c r="J11" s="111" t="s">
        <v>280</v>
      </c>
    </row>
    <row r="12" spans="1:10" ht="16.5" customHeight="1" x14ac:dyDescent="0.15">
      <c r="A12" s="681"/>
      <c r="B12" s="681"/>
      <c r="C12" s="682" t="s">
        <v>140</v>
      </c>
      <c r="D12" s="682"/>
      <c r="E12" s="55">
        <f>E6+E9</f>
        <v>4950818</v>
      </c>
      <c r="F12" s="55">
        <f>F6+F9</f>
        <v>4629843</v>
      </c>
      <c r="G12" s="55">
        <f t="shared" si="0"/>
        <v>320975</v>
      </c>
      <c r="H12" s="45">
        <f t="shared" si="1"/>
        <v>6.9000000000000006E-2</v>
      </c>
      <c r="I12" s="104"/>
      <c r="J12" s="105"/>
    </row>
    <row r="13" spans="1:10" ht="16.5" customHeight="1" x14ac:dyDescent="0.15">
      <c r="A13" s="681"/>
      <c r="B13" s="681" t="s">
        <v>141</v>
      </c>
      <c r="C13" s="685" t="s">
        <v>135</v>
      </c>
      <c r="D13" s="686"/>
      <c r="E13" s="64">
        <f>SUM(E14:E15)</f>
        <v>649295</v>
      </c>
      <c r="F13" s="64">
        <f>SUM(F14:F15)</f>
        <v>648024</v>
      </c>
      <c r="G13" s="64">
        <f t="shared" si="0"/>
        <v>1271</v>
      </c>
      <c r="H13" s="65">
        <f t="shared" si="1"/>
        <v>2E-3</v>
      </c>
      <c r="I13" s="117"/>
      <c r="J13" s="118"/>
    </row>
    <row r="14" spans="1:10" ht="40.5" x14ac:dyDescent="0.15">
      <c r="A14" s="681"/>
      <c r="B14" s="681"/>
      <c r="C14" s="57"/>
      <c r="D14" s="66" t="s">
        <v>136</v>
      </c>
      <c r="E14" s="67">
        <v>603395</v>
      </c>
      <c r="F14" s="67">
        <v>595500</v>
      </c>
      <c r="G14" s="67">
        <f t="shared" si="0"/>
        <v>7895</v>
      </c>
      <c r="H14" s="68">
        <f t="shared" si="1"/>
        <v>1.2999999999999999E-2</v>
      </c>
      <c r="I14" s="108" t="s">
        <v>242</v>
      </c>
      <c r="J14" s="109" t="s">
        <v>279</v>
      </c>
    </row>
    <row r="15" spans="1:10" ht="40.5" x14ac:dyDescent="0.15">
      <c r="A15" s="681"/>
      <c r="B15" s="681"/>
      <c r="C15" s="62"/>
      <c r="D15" s="69" t="s">
        <v>137</v>
      </c>
      <c r="E15" s="70">
        <v>45900</v>
      </c>
      <c r="F15" s="70">
        <v>52524</v>
      </c>
      <c r="G15" s="70">
        <f t="shared" si="0"/>
        <v>-6624</v>
      </c>
      <c r="H15" s="71">
        <f t="shared" si="1"/>
        <v>-0.126</v>
      </c>
      <c r="I15" s="110" t="s">
        <v>242</v>
      </c>
      <c r="J15" s="111" t="s">
        <v>278</v>
      </c>
    </row>
    <row r="16" spans="1:10" ht="16.5" customHeight="1" x14ac:dyDescent="0.15">
      <c r="A16" s="681"/>
      <c r="B16" s="681"/>
      <c r="C16" s="685" t="s">
        <v>138</v>
      </c>
      <c r="D16" s="686"/>
      <c r="E16" s="64">
        <f>SUM(E17:E18)</f>
        <v>12086</v>
      </c>
      <c r="F16" s="64">
        <f>SUM(F17:F18)</f>
        <v>5966</v>
      </c>
      <c r="G16" s="64">
        <f t="shared" si="0"/>
        <v>6120</v>
      </c>
      <c r="H16" s="65">
        <f t="shared" si="1"/>
        <v>1.026</v>
      </c>
      <c r="I16" s="117"/>
      <c r="J16" s="118"/>
    </row>
    <row r="17" spans="1:10" ht="27" x14ac:dyDescent="0.15">
      <c r="A17" s="681"/>
      <c r="B17" s="681"/>
      <c r="C17" s="57"/>
      <c r="D17" s="66" t="s">
        <v>136</v>
      </c>
      <c r="E17" s="67">
        <v>11461</v>
      </c>
      <c r="F17" s="67">
        <v>5699</v>
      </c>
      <c r="G17" s="67">
        <f t="shared" si="0"/>
        <v>5762</v>
      </c>
      <c r="H17" s="68">
        <f t="shared" si="1"/>
        <v>1.0109999999999999</v>
      </c>
      <c r="I17" s="108" t="s">
        <v>139</v>
      </c>
      <c r="J17" s="109" t="s">
        <v>277</v>
      </c>
    </row>
    <row r="18" spans="1:10" ht="27" x14ac:dyDescent="0.15">
      <c r="A18" s="681"/>
      <c r="B18" s="681"/>
      <c r="C18" s="62"/>
      <c r="D18" s="69" t="s">
        <v>137</v>
      </c>
      <c r="E18" s="70">
        <v>625</v>
      </c>
      <c r="F18" s="70">
        <v>267</v>
      </c>
      <c r="G18" s="70">
        <f t="shared" si="0"/>
        <v>358</v>
      </c>
      <c r="H18" s="71">
        <f t="shared" si="1"/>
        <v>1.341</v>
      </c>
      <c r="I18" s="110" t="s">
        <v>139</v>
      </c>
      <c r="J18" s="111" t="s">
        <v>276</v>
      </c>
    </row>
    <row r="19" spans="1:10" ht="16.5" customHeight="1" x14ac:dyDescent="0.15">
      <c r="A19" s="681"/>
      <c r="B19" s="681"/>
      <c r="C19" s="682" t="s">
        <v>140</v>
      </c>
      <c r="D19" s="682"/>
      <c r="E19" s="55">
        <f>E13+E16</f>
        <v>661381</v>
      </c>
      <c r="F19" s="55">
        <f>F13+F16</f>
        <v>653990</v>
      </c>
      <c r="G19" s="55">
        <f t="shared" si="0"/>
        <v>7391</v>
      </c>
      <c r="H19" s="45">
        <f t="shared" si="1"/>
        <v>1.0999999999999999E-2</v>
      </c>
      <c r="I19" s="104"/>
      <c r="J19" s="105"/>
    </row>
    <row r="20" spans="1:10" ht="16.5" customHeight="1" x14ac:dyDescent="0.15">
      <c r="A20" s="681"/>
      <c r="B20" s="678" t="s">
        <v>243</v>
      </c>
      <c r="C20" s="679"/>
      <c r="D20" s="680"/>
      <c r="E20" s="55">
        <f>E12+E19</f>
        <v>5612199</v>
      </c>
      <c r="F20" s="55">
        <f>F12+F19</f>
        <v>5283833</v>
      </c>
      <c r="G20" s="55">
        <f t="shared" si="0"/>
        <v>328366</v>
      </c>
      <c r="H20" s="45">
        <f t="shared" si="1"/>
        <v>6.2E-2</v>
      </c>
      <c r="I20" s="104"/>
      <c r="J20" s="105"/>
    </row>
    <row r="21" spans="1:10" ht="16.5" customHeight="1" x14ac:dyDescent="0.15">
      <c r="A21" s="687" t="s">
        <v>142</v>
      </c>
      <c r="B21" s="687"/>
      <c r="C21" s="687"/>
      <c r="D21" s="687"/>
      <c r="E21" s="55">
        <v>1</v>
      </c>
      <c r="F21" s="55">
        <v>1</v>
      </c>
      <c r="G21" s="55">
        <f t="shared" si="0"/>
        <v>0</v>
      </c>
      <c r="H21" s="45">
        <f t="shared" si="1"/>
        <v>0</v>
      </c>
      <c r="I21" s="104"/>
      <c r="J21" s="105"/>
    </row>
    <row r="22" spans="1:10" ht="16.5" customHeight="1" x14ac:dyDescent="0.15">
      <c r="A22" s="687" t="s">
        <v>143</v>
      </c>
      <c r="B22" s="687"/>
      <c r="C22" s="687"/>
      <c r="D22" s="687"/>
      <c r="E22" s="55">
        <v>1</v>
      </c>
      <c r="F22" s="55">
        <v>1</v>
      </c>
      <c r="G22" s="55">
        <f t="shared" si="0"/>
        <v>0</v>
      </c>
      <c r="H22" s="45">
        <f t="shared" si="1"/>
        <v>0</v>
      </c>
      <c r="I22" s="104" t="s">
        <v>357</v>
      </c>
      <c r="J22" s="105"/>
    </row>
    <row r="23" spans="1:10" ht="16.5" customHeight="1" x14ac:dyDescent="0.15">
      <c r="A23" s="688" t="s">
        <v>144</v>
      </c>
      <c r="B23" s="687" t="s">
        <v>145</v>
      </c>
      <c r="C23" s="687"/>
      <c r="D23" s="687"/>
      <c r="E23" s="55">
        <v>0</v>
      </c>
      <c r="F23" s="55">
        <v>1333</v>
      </c>
      <c r="G23" s="55">
        <f t="shared" si="0"/>
        <v>-1333</v>
      </c>
      <c r="H23" s="45">
        <f t="shared" si="1"/>
        <v>-1</v>
      </c>
      <c r="I23" s="104"/>
      <c r="J23" s="105"/>
    </row>
    <row r="24" spans="1:10" ht="16.5" customHeight="1" x14ac:dyDescent="0.15">
      <c r="A24" s="689"/>
      <c r="B24" s="692" t="s">
        <v>244</v>
      </c>
      <c r="C24" s="692"/>
      <c r="D24" s="692"/>
      <c r="E24" s="64">
        <f>SUM(E25:E28)</f>
        <v>4961299</v>
      </c>
      <c r="F24" s="64">
        <f>SUM(F25:F28)</f>
        <v>4785628</v>
      </c>
      <c r="G24" s="64">
        <f>SUM(G25:G28)</f>
        <v>175671</v>
      </c>
      <c r="H24" s="65">
        <f t="shared" si="1"/>
        <v>3.6999999999999998E-2</v>
      </c>
      <c r="I24" s="117"/>
      <c r="J24" s="118"/>
    </row>
    <row r="25" spans="1:10" ht="27.75" customHeight="1" x14ac:dyDescent="0.15">
      <c r="A25" s="689"/>
      <c r="B25" s="57"/>
      <c r="C25" s="697" t="s">
        <v>245</v>
      </c>
      <c r="D25" s="698"/>
      <c r="E25" s="67">
        <v>2924393</v>
      </c>
      <c r="F25" s="67">
        <v>2646312</v>
      </c>
      <c r="G25" s="67">
        <f t="shared" si="0"/>
        <v>278081</v>
      </c>
      <c r="H25" s="68">
        <f t="shared" si="1"/>
        <v>0.105</v>
      </c>
      <c r="I25" s="683" t="s">
        <v>356</v>
      </c>
      <c r="J25" s="684"/>
    </row>
    <row r="26" spans="1:10" ht="27.75" customHeight="1" x14ac:dyDescent="0.15">
      <c r="A26" s="689"/>
      <c r="B26" s="57"/>
      <c r="C26" s="693" t="s">
        <v>146</v>
      </c>
      <c r="D26" s="694"/>
      <c r="E26" s="67">
        <v>1530916</v>
      </c>
      <c r="F26" s="67">
        <v>1722801</v>
      </c>
      <c r="G26" s="67">
        <f>E26-F26</f>
        <v>-191885</v>
      </c>
      <c r="H26" s="68">
        <f t="shared" si="1"/>
        <v>-0.111</v>
      </c>
      <c r="I26" s="654" t="s">
        <v>351</v>
      </c>
      <c r="J26" s="655"/>
    </row>
    <row r="27" spans="1:10" ht="27.75" customHeight="1" x14ac:dyDescent="0.15">
      <c r="A27" s="689"/>
      <c r="B27" s="57"/>
      <c r="C27" s="697" t="s">
        <v>339</v>
      </c>
      <c r="D27" s="698"/>
      <c r="E27" s="67">
        <v>415263</v>
      </c>
      <c r="F27" s="67">
        <v>344982</v>
      </c>
      <c r="G27" s="67">
        <f>E27-F27</f>
        <v>70281</v>
      </c>
      <c r="H27" s="68">
        <f t="shared" si="1"/>
        <v>0.20399999999999999</v>
      </c>
      <c r="I27" s="654" t="s">
        <v>352</v>
      </c>
      <c r="J27" s="655"/>
    </row>
    <row r="28" spans="1:10" ht="27.75" customHeight="1" x14ac:dyDescent="0.15">
      <c r="A28" s="689"/>
      <c r="B28" s="53"/>
      <c r="C28" s="704" t="s">
        <v>284</v>
      </c>
      <c r="D28" s="705"/>
      <c r="E28" s="70">
        <v>90727</v>
      </c>
      <c r="F28" s="70">
        <v>71533</v>
      </c>
      <c r="G28" s="70">
        <f>E28-F28</f>
        <v>19194</v>
      </c>
      <c r="H28" s="71">
        <f t="shared" si="1"/>
        <v>0.26800000000000002</v>
      </c>
      <c r="I28" s="644" t="s">
        <v>340</v>
      </c>
      <c r="J28" s="645"/>
    </row>
    <row r="29" spans="1:10" ht="16.5" customHeight="1" x14ac:dyDescent="0.15">
      <c r="A29" s="689"/>
      <c r="B29" s="685" t="s">
        <v>246</v>
      </c>
      <c r="C29" s="708"/>
      <c r="D29" s="686"/>
      <c r="E29" s="64">
        <f>SUM(E30:E31)</f>
        <v>51909</v>
      </c>
      <c r="F29" s="64">
        <f>SUM(F30:F31)</f>
        <v>43001</v>
      </c>
      <c r="G29" s="64">
        <f t="shared" si="0"/>
        <v>8908</v>
      </c>
      <c r="H29" s="65">
        <f t="shared" si="1"/>
        <v>0.20699999999999999</v>
      </c>
      <c r="I29" s="117"/>
      <c r="J29" s="118"/>
    </row>
    <row r="30" spans="1:10" ht="27.75" customHeight="1" x14ac:dyDescent="0.15">
      <c r="A30" s="689"/>
      <c r="B30" s="52"/>
      <c r="C30" s="699" t="s">
        <v>289</v>
      </c>
      <c r="D30" s="700"/>
      <c r="E30" s="67">
        <v>51908</v>
      </c>
      <c r="F30" s="67">
        <v>43000</v>
      </c>
      <c r="G30" s="67">
        <f t="shared" si="0"/>
        <v>8908</v>
      </c>
      <c r="H30" s="68">
        <f t="shared" si="1"/>
        <v>0.20699999999999999</v>
      </c>
      <c r="I30" s="669" t="s">
        <v>350</v>
      </c>
      <c r="J30" s="670"/>
    </row>
    <row r="31" spans="1:10" ht="16.5" customHeight="1" x14ac:dyDescent="0.15">
      <c r="A31" s="689"/>
      <c r="B31" s="52"/>
      <c r="C31" s="706" t="s">
        <v>247</v>
      </c>
      <c r="D31" s="707"/>
      <c r="E31" s="70">
        <v>1</v>
      </c>
      <c r="F31" s="70">
        <v>1</v>
      </c>
      <c r="G31" s="70">
        <f t="shared" si="0"/>
        <v>0</v>
      </c>
      <c r="H31" s="71">
        <f t="shared" si="1"/>
        <v>0</v>
      </c>
      <c r="I31" s="671"/>
      <c r="J31" s="672"/>
    </row>
    <row r="32" spans="1:10" ht="16.5" customHeight="1" x14ac:dyDescent="0.15">
      <c r="A32" s="690"/>
      <c r="B32" s="678" t="s">
        <v>140</v>
      </c>
      <c r="C32" s="679"/>
      <c r="D32" s="680"/>
      <c r="E32" s="55">
        <f>E23+E24+E29</f>
        <v>5013208</v>
      </c>
      <c r="F32" s="55">
        <f>F23+F24+F29</f>
        <v>4829962</v>
      </c>
      <c r="G32" s="55">
        <f t="shared" si="0"/>
        <v>183246</v>
      </c>
      <c r="H32" s="45">
        <f t="shared" si="1"/>
        <v>3.7999999999999999E-2</v>
      </c>
      <c r="I32" s="104"/>
      <c r="J32" s="105"/>
    </row>
    <row r="33" spans="1:10" ht="16.5" customHeight="1" x14ac:dyDescent="0.15">
      <c r="A33" s="43" t="s">
        <v>299</v>
      </c>
      <c r="B33" s="56"/>
      <c r="C33" s="56"/>
      <c r="D33" s="44"/>
      <c r="E33" s="64">
        <f>SUM(E34:E35)</f>
        <v>1989089</v>
      </c>
      <c r="F33" s="64">
        <f>SUM(F34:F35)</f>
        <v>1860735</v>
      </c>
      <c r="G33" s="64">
        <f>E33-F33</f>
        <v>128354</v>
      </c>
      <c r="H33" s="65">
        <f t="shared" si="1"/>
        <v>6.9000000000000006E-2</v>
      </c>
      <c r="I33" s="126"/>
      <c r="J33" s="127"/>
    </row>
    <row r="34" spans="1:10" ht="16.5" customHeight="1" x14ac:dyDescent="0.15">
      <c r="A34" s="57"/>
      <c r="B34" s="693" t="s">
        <v>285</v>
      </c>
      <c r="C34" s="694"/>
      <c r="D34" s="694"/>
      <c r="E34" s="67">
        <v>1988411</v>
      </c>
      <c r="F34" s="67">
        <v>1859835</v>
      </c>
      <c r="G34" s="67">
        <f t="shared" si="0"/>
        <v>128576</v>
      </c>
      <c r="H34" s="68">
        <f t="shared" si="1"/>
        <v>6.9000000000000006E-2</v>
      </c>
      <c r="I34" s="654" t="s">
        <v>66</v>
      </c>
      <c r="J34" s="655"/>
    </row>
    <row r="35" spans="1:10" ht="16.5" customHeight="1" x14ac:dyDescent="0.15">
      <c r="A35" s="62"/>
      <c r="B35" s="695" t="s">
        <v>137</v>
      </c>
      <c r="C35" s="696"/>
      <c r="D35" s="696"/>
      <c r="E35" s="70">
        <v>678</v>
      </c>
      <c r="F35" s="70">
        <v>900</v>
      </c>
      <c r="G35" s="70">
        <f t="shared" si="0"/>
        <v>-222</v>
      </c>
      <c r="H35" s="71">
        <f t="shared" si="1"/>
        <v>-0.247</v>
      </c>
      <c r="I35" s="644"/>
      <c r="J35" s="645"/>
    </row>
    <row r="36" spans="1:10" ht="16.5" customHeight="1" x14ac:dyDescent="0.15">
      <c r="A36" s="43" t="s">
        <v>286</v>
      </c>
      <c r="B36" s="56"/>
      <c r="C36" s="56"/>
      <c r="D36" s="44"/>
      <c r="E36" s="64">
        <f>SUM(E37:E38)</f>
        <v>245637</v>
      </c>
      <c r="F36" s="64">
        <f>SUM(F37:F38)</f>
        <v>336742</v>
      </c>
      <c r="G36" s="64">
        <f>E36-F36</f>
        <v>-91105</v>
      </c>
      <c r="H36" s="65">
        <f t="shared" si="1"/>
        <v>-0.27100000000000002</v>
      </c>
      <c r="I36" s="126"/>
      <c r="J36" s="127"/>
    </row>
    <row r="37" spans="1:10" ht="27.75" customHeight="1" x14ac:dyDescent="0.15">
      <c r="A37" s="57"/>
      <c r="B37" s="699" t="s">
        <v>293</v>
      </c>
      <c r="C37" s="709"/>
      <c r="D37" s="700"/>
      <c r="E37" s="67">
        <v>90727</v>
      </c>
      <c r="F37" s="67">
        <v>0</v>
      </c>
      <c r="G37" s="67">
        <f>E37-F37</f>
        <v>90727</v>
      </c>
      <c r="H37" s="101" t="s">
        <v>306</v>
      </c>
      <c r="I37" s="658" t="s">
        <v>341</v>
      </c>
      <c r="J37" s="659"/>
    </row>
    <row r="38" spans="1:10" ht="16.5" customHeight="1" x14ac:dyDescent="0.15">
      <c r="A38" s="62"/>
      <c r="B38" s="695" t="s">
        <v>287</v>
      </c>
      <c r="C38" s="696"/>
      <c r="D38" s="696"/>
      <c r="E38" s="70">
        <v>154910</v>
      </c>
      <c r="F38" s="70">
        <v>336742</v>
      </c>
      <c r="G38" s="70">
        <f>E38-F38</f>
        <v>-181832</v>
      </c>
      <c r="H38" s="71">
        <f t="shared" ref="H38:H68" si="2">ROUND(G38/F38,3)</f>
        <v>-0.54</v>
      </c>
      <c r="I38" s="644" t="s">
        <v>342</v>
      </c>
      <c r="J38" s="645"/>
    </row>
    <row r="39" spans="1:10" ht="27" customHeight="1" x14ac:dyDescent="0.15">
      <c r="A39" s="51" t="s">
        <v>288</v>
      </c>
      <c r="B39" s="49"/>
      <c r="C39" s="49"/>
      <c r="D39" s="50"/>
      <c r="E39" s="55">
        <v>282325</v>
      </c>
      <c r="F39" s="55">
        <v>274102</v>
      </c>
      <c r="G39" s="55">
        <f t="shared" si="0"/>
        <v>8223</v>
      </c>
      <c r="H39" s="45">
        <f t="shared" si="2"/>
        <v>0.03</v>
      </c>
      <c r="I39" s="656" t="s">
        <v>353</v>
      </c>
      <c r="J39" s="657"/>
    </row>
    <row r="40" spans="1:10" ht="16.5" customHeight="1" x14ac:dyDescent="0.15">
      <c r="A40" s="51" t="s">
        <v>149</v>
      </c>
      <c r="B40" s="49"/>
      <c r="C40" s="49"/>
      <c r="D40" s="50"/>
      <c r="E40" s="55">
        <v>2</v>
      </c>
      <c r="F40" s="55">
        <v>2</v>
      </c>
      <c r="G40" s="55">
        <f t="shared" ref="G40:G68" si="3">E40-F40</f>
        <v>0</v>
      </c>
      <c r="H40" s="45">
        <f t="shared" si="2"/>
        <v>0</v>
      </c>
      <c r="I40" s="652" t="s">
        <v>349</v>
      </c>
      <c r="J40" s="653"/>
    </row>
    <row r="41" spans="1:10" ht="16.5" customHeight="1" x14ac:dyDescent="0.15">
      <c r="A41" s="688" t="s">
        <v>150</v>
      </c>
      <c r="B41" s="48" t="s">
        <v>300</v>
      </c>
      <c r="C41" s="48"/>
      <c r="D41" s="48"/>
      <c r="E41" s="64">
        <f>SUM(E42:E43)</f>
        <v>264404</v>
      </c>
      <c r="F41" s="64">
        <f>SUM(F42:F43)</f>
        <v>330600</v>
      </c>
      <c r="G41" s="64">
        <f>E41-F41</f>
        <v>-66196</v>
      </c>
      <c r="H41" s="65">
        <f>ROUND(G41/F41,3)</f>
        <v>-0.2</v>
      </c>
      <c r="I41" s="646" t="s">
        <v>348</v>
      </c>
      <c r="J41" s="647"/>
    </row>
    <row r="42" spans="1:10" ht="16.5" customHeight="1" x14ac:dyDescent="0.15">
      <c r="A42" s="689"/>
      <c r="B42" s="57"/>
      <c r="C42" s="72" t="s">
        <v>136</v>
      </c>
      <c r="D42" s="73"/>
      <c r="E42" s="67">
        <v>249222</v>
      </c>
      <c r="F42" s="67">
        <v>312710</v>
      </c>
      <c r="G42" s="67">
        <f>E42-F42</f>
        <v>-63488</v>
      </c>
      <c r="H42" s="68">
        <f>ROUND(G42/F42,3)</f>
        <v>-0.20300000000000001</v>
      </c>
      <c r="I42" s="648"/>
      <c r="J42" s="649"/>
    </row>
    <row r="43" spans="1:10" ht="16.5" customHeight="1" x14ac:dyDescent="0.15">
      <c r="A43" s="689"/>
      <c r="B43" s="62"/>
      <c r="C43" s="76" t="s">
        <v>137</v>
      </c>
      <c r="D43" s="77"/>
      <c r="E43" s="70">
        <v>15182</v>
      </c>
      <c r="F43" s="70">
        <v>17890</v>
      </c>
      <c r="G43" s="70">
        <f>E43-F43</f>
        <v>-2708</v>
      </c>
      <c r="H43" s="71">
        <f>ROUND(G43/F43,3)</f>
        <v>-0.151</v>
      </c>
      <c r="I43" s="648"/>
      <c r="J43" s="649"/>
    </row>
    <row r="44" spans="1:10" ht="16.5" customHeight="1" x14ac:dyDescent="0.15">
      <c r="A44" s="689"/>
      <c r="B44" s="48" t="s">
        <v>346</v>
      </c>
      <c r="C44" s="48"/>
      <c r="D44" s="48"/>
      <c r="E44" s="64">
        <f>SUM(E45:E46)</f>
        <v>92417</v>
      </c>
      <c r="F44" s="64">
        <f>SUM(F45:F46)</f>
        <v>0</v>
      </c>
      <c r="G44" s="64">
        <f t="shared" si="3"/>
        <v>92417</v>
      </c>
      <c r="H44" s="100" t="s">
        <v>306</v>
      </c>
      <c r="I44" s="648"/>
      <c r="J44" s="649"/>
    </row>
    <row r="45" spans="1:10" ht="16.5" customHeight="1" x14ac:dyDescent="0.15">
      <c r="A45" s="689"/>
      <c r="B45" s="57"/>
      <c r="C45" s="72" t="s">
        <v>136</v>
      </c>
      <c r="D45" s="73"/>
      <c r="E45" s="67">
        <v>86661</v>
      </c>
      <c r="F45" s="67">
        <v>0</v>
      </c>
      <c r="G45" s="67">
        <f t="shared" si="3"/>
        <v>86661</v>
      </c>
      <c r="H45" s="101" t="s">
        <v>306</v>
      </c>
      <c r="I45" s="648"/>
      <c r="J45" s="649"/>
    </row>
    <row r="46" spans="1:10" ht="16.5" customHeight="1" x14ac:dyDescent="0.15">
      <c r="A46" s="689"/>
      <c r="B46" s="62"/>
      <c r="C46" s="76" t="s">
        <v>137</v>
      </c>
      <c r="D46" s="77"/>
      <c r="E46" s="70">
        <v>5756</v>
      </c>
      <c r="F46" s="70">
        <v>0</v>
      </c>
      <c r="G46" s="70">
        <f t="shared" si="3"/>
        <v>5756</v>
      </c>
      <c r="H46" s="102" t="s">
        <v>306</v>
      </c>
      <c r="I46" s="650"/>
      <c r="J46" s="651"/>
    </row>
    <row r="47" spans="1:10" ht="27" customHeight="1" x14ac:dyDescent="0.15">
      <c r="A47" s="689"/>
      <c r="B47" s="47" t="s">
        <v>152</v>
      </c>
      <c r="C47" s="47"/>
      <c r="D47" s="47"/>
      <c r="E47" s="55">
        <v>296514</v>
      </c>
      <c r="F47" s="55">
        <v>295266</v>
      </c>
      <c r="G47" s="55">
        <f t="shared" si="3"/>
        <v>1248</v>
      </c>
      <c r="H47" s="45">
        <f t="shared" si="2"/>
        <v>4.0000000000000001E-3</v>
      </c>
      <c r="I47" s="667" t="s">
        <v>345</v>
      </c>
      <c r="J47" s="668"/>
    </row>
    <row r="48" spans="1:10" ht="27" customHeight="1" x14ac:dyDescent="0.15">
      <c r="A48" s="689"/>
      <c r="B48" s="47" t="s">
        <v>153</v>
      </c>
      <c r="C48" s="47"/>
      <c r="D48" s="47"/>
      <c r="E48" s="55">
        <v>80800</v>
      </c>
      <c r="F48" s="55">
        <v>79400</v>
      </c>
      <c r="G48" s="55">
        <f t="shared" si="3"/>
        <v>1400</v>
      </c>
      <c r="H48" s="45">
        <f t="shared" si="2"/>
        <v>1.7999999999999999E-2</v>
      </c>
      <c r="I48" s="656" t="s">
        <v>343</v>
      </c>
      <c r="J48" s="657"/>
    </row>
    <row r="49" spans="1:10" ht="27.75" customHeight="1" x14ac:dyDescent="0.15">
      <c r="A49" s="689"/>
      <c r="B49" s="47" t="s">
        <v>301</v>
      </c>
      <c r="C49" s="47"/>
      <c r="D49" s="47"/>
      <c r="E49" s="55">
        <v>39536</v>
      </c>
      <c r="F49" s="55">
        <v>37653</v>
      </c>
      <c r="G49" s="55">
        <f t="shared" si="3"/>
        <v>1883</v>
      </c>
      <c r="H49" s="45">
        <f t="shared" si="2"/>
        <v>0.05</v>
      </c>
      <c r="I49" s="656" t="s">
        <v>344</v>
      </c>
      <c r="J49" s="666"/>
    </row>
    <row r="50" spans="1:10" ht="16.5" customHeight="1" x14ac:dyDescent="0.15">
      <c r="A50" s="689"/>
      <c r="B50" s="48" t="s">
        <v>155</v>
      </c>
      <c r="C50" s="48"/>
      <c r="D50" s="48"/>
      <c r="E50" s="64">
        <f>SUM(E51:E52)</f>
        <v>2361423</v>
      </c>
      <c r="F50" s="64">
        <f>SUM(F51:F52)</f>
        <v>2247920</v>
      </c>
      <c r="G50" s="64">
        <f t="shared" si="3"/>
        <v>113503</v>
      </c>
      <c r="H50" s="65">
        <f t="shared" si="2"/>
        <v>0.05</v>
      </c>
      <c r="I50" s="660"/>
      <c r="J50" s="661"/>
    </row>
    <row r="51" spans="1:10" ht="16.5" customHeight="1" x14ac:dyDescent="0.15">
      <c r="A51" s="689"/>
      <c r="B51" s="57"/>
      <c r="C51" s="72" t="s">
        <v>136</v>
      </c>
      <c r="D51" s="73"/>
      <c r="E51" s="67">
        <v>2198280</v>
      </c>
      <c r="F51" s="67">
        <v>2139646</v>
      </c>
      <c r="G51" s="67">
        <f t="shared" si="3"/>
        <v>58634</v>
      </c>
      <c r="H51" s="68">
        <f t="shared" si="2"/>
        <v>2.7E-2</v>
      </c>
      <c r="I51" s="662"/>
      <c r="J51" s="663"/>
    </row>
    <row r="52" spans="1:10" ht="16.5" customHeight="1" x14ac:dyDescent="0.15">
      <c r="A52" s="689"/>
      <c r="B52" s="62"/>
      <c r="C52" s="76" t="s">
        <v>137</v>
      </c>
      <c r="D52" s="77"/>
      <c r="E52" s="70">
        <v>163143</v>
      </c>
      <c r="F52" s="70">
        <v>108274</v>
      </c>
      <c r="G52" s="70">
        <f t="shared" si="3"/>
        <v>54869</v>
      </c>
      <c r="H52" s="71">
        <f t="shared" si="2"/>
        <v>0.50700000000000001</v>
      </c>
      <c r="I52" s="664"/>
      <c r="J52" s="665"/>
    </row>
    <row r="53" spans="1:10" ht="16.5" customHeight="1" x14ac:dyDescent="0.15">
      <c r="A53" s="690"/>
      <c r="B53" s="678" t="s">
        <v>140</v>
      </c>
      <c r="C53" s="679"/>
      <c r="D53" s="680"/>
      <c r="E53" s="55">
        <f>E44+E47+E48+E49+E50</f>
        <v>2870690</v>
      </c>
      <c r="F53" s="55">
        <f>F44+F47+F48+F49+F50</f>
        <v>2660239</v>
      </c>
      <c r="G53" s="55">
        <f t="shared" si="3"/>
        <v>210451</v>
      </c>
      <c r="H53" s="45">
        <f t="shared" si="2"/>
        <v>7.9000000000000001E-2</v>
      </c>
      <c r="I53" s="104"/>
      <c r="J53" s="105"/>
    </row>
    <row r="54" spans="1:10" ht="16.5" customHeight="1" x14ac:dyDescent="0.15">
      <c r="A54" s="711" t="s">
        <v>156</v>
      </c>
      <c r="B54" s="687" t="s">
        <v>157</v>
      </c>
      <c r="C54" s="687"/>
      <c r="D54" s="687"/>
      <c r="E54" s="55">
        <v>1</v>
      </c>
      <c r="F54" s="55">
        <v>1</v>
      </c>
      <c r="G54" s="55">
        <f t="shared" si="3"/>
        <v>0</v>
      </c>
      <c r="H54" s="45">
        <f t="shared" si="2"/>
        <v>0</v>
      </c>
      <c r="I54" s="660" t="s">
        <v>337</v>
      </c>
      <c r="J54" s="661"/>
    </row>
    <row r="55" spans="1:10" ht="16.5" customHeight="1" x14ac:dyDescent="0.15">
      <c r="A55" s="712"/>
      <c r="B55" s="687" t="s">
        <v>158</v>
      </c>
      <c r="C55" s="687"/>
      <c r="D55" s="687"/>
      <c r="E55" s="55">
        <v>0</v>
      </c>
      <c r="F55" s="55">
        <v>0</v>
      </c>
      <c r="G55" s="55">
        <f t="shared" si="3"/>
        <v>0</v>
      </c>
      <c r="H55" s="63" t="s">
        <v>298</v>
      </c>
      <c r="I55" s="662"/>
      <c r="J55" s="663"/>
    </row>
    <row r="56" spans="1:10" ht="16.5" customHeight="1" x14ac:dyDescent="0.15">
      <c r="A56" s="713"/>
      <c r="B56" s="682" t="s">
        <v>140</v>
      </c>
      <c r="C56" s="682"/>
      <c r="D56" s="682"/>
      <c r="E56" s="55">
        <f>SUM(E54:E55)</f>
        <v>1</v>
      </c>
      <c r="F56" s="55">
        <f>SUM(F54:F55)</f>
        <v>1</v>
      </c>
      <c r="G56" s="55">
        <f t="shared" si="3"/>
        <v>0</v>
      </c>
      <c r="H56" s="45">
        <f t="shared" si="2"/>
        <v>0</v>
      </c>
      <c r="I56" s="664"/>
      <c r="J56" s="665"/>
    </row>
    <row r="57" spans="1:10" ht="16.5" customHeight="1" x14ac:dyDescent="0.15">
      <c r="A57" s="688" t="s">
        <v>159</v>
      </c>
      <c r="B57" s="687" t="s">
        <v>160</v>
      </c>
      <c r="C57" s="687"/>
      <c r="D57" s="687"/>
      <c r="E57" s="55">
        <v>15000</v>
      </c>
      <c r="F57" s="55">
        <v>15000</v>
      </c>
      <c r="G57" s="55">
        <f t="shared" si="3"/>
        <v>0</v>
      </c>
      <c r="H57" s="45">
        <f t="shared" si="2"/>
        <v>0</v>
      </c>
      <c r="I57" s="104" t="s">
        <v>354</v>
      </c>
      <c r="J57" s="105"/>
    </row>
    <row r="58" spans="1:10" ht="16.5" customHeight="1" x14ac:dyDescent="0.15">
      <c r="A58" s="689"/>
      <c r="B58" s="687" t="s">
        <v>161</v>
      </c>
      <c r="C58" s="687"/>
      <c r="D58" s="687"/>
      <c r="E58" s="55">
        <v>20</v>
      </c>
      <c r="F58" s="55">
        <v>20</v>
      </c>
      <c r="G58" s="55">
        <f t="shared" si="3"/>
        <v>0</v>
      </c>
      <c r="H58" s="45">
        <f t="shared" si="2"/>
        <v>0</v>
      </c>
      <c r="I58" s="104" t="s">
        <v>78</v>
      </c>
      <c r="J58" s="105"/>
    </row>
    <row r="59" spans="1:10" ht="16.5" customHeight="1" x14ac:dyDescent="0.15">
      <c r="A59" s="689"/>
      <c r="B59" s="61" t="s">
        <v>303</v>
      </c>
      <c r="C59" s="82"/>
      <c r="D59" s="79"/>
      <c r="E59" s="64">
        <f>SUM(E60:E63)</f>
        <v>11002</v>
      </c>
      <c r="F59" s="64">
        <f>SUM(F60:F63)</f>
        <v>11002</v>
      </c>
      <c r="G59" s="64">
        <f>E59-F59</f>
        <v>0</v>
      </c>
      <c r="H59" s="65">
        <f>ROUND(G59/F59,3)</f>
        <v>0</v>
      </c>
      <c r="I59" s="128"/>
      <c r="J59" s="129"/>
    </row>
    <row r="60" spans="1:10" ht="16.5" customHeight="1" x14ac:dyDescent="0.15">
      <c r="A60" s="689"/>
      <c r="B60" s="78"/>
      <c r="C60" s="80" t="s">
        <v>248</v>
      </c>
      <c r="D60" s="81"/>
      <c r="E60" s="67">
        <v>1</v>
      </c>
      <c r="F60" s="67">
        <v>1</v>
      </c>
      <c r="G60" s="67">
        <f>E60-F60</f>
        <v>0</v>
      </c>
      <c r="H60" s="68">
        <f>ROUND(G60/F60,3)</f>
        <v>0</v>
      </c>
      <c r="I60" s="654"/>
      <c r="J60" s="655"/>
    </row>
    <row r="61" spans="1:10" ht="16.5" customHeight="1" x14ac:dyDescent="0.15">
      <c r="A61" s="689"/>
      <c r="B61" s="78"/>
      <c r="C61" s="80" t="s">
        <v>249</v>
      </c>
      <c r="D61" s="81"/>
      <c r="E61" s="67">
        <v>1000</v>
      </c>
      <c r="F61" s="67">
        <v>1000</v>
      </c>
      <c r="G61" s="67">
        <f>E61-F61</f>
        <v>0</v>
      </c>
      <c r="H61" s="68">
        <f>ROUND(G61/F61,3)</f>
        <v>0</v>
      </c>
      <c r="I61" s="654" t="s">
        <v>338</v>
      </c>
      <c r="J61" s="655"/>
    </row>
    <row r="62" spans="1:10" ht="16.5" customHeight="1" x14ac:dyDescent="0.15">
      <c r="A62" s="689"/>
      <c r="B62" s="78"/>
      <c r="C62" s="80" t="s">
        <v>250</v>
      </c>
      <c r="D62" s="81"/>
      <c r="E62" s="67">
        <v>10000</v>
      </c>
      <c r="F62" s="67">
        <v>10000</v>
      </c>
      <c r="G62" s="67">
        <f>E62-F62</f>
        <v>0</v>
      </c>
      <c r="H62" s="68">
        <f>ROUND(G62/F62,3)</f>
        <v>0</v>
      </c>
      <c r="I62" s="654" t="s">
        <v>355</v>
      </c>
      <c r="J62" s="655"/>
    </row>
    <row r="63" spans="1:10" ht="16.5" customHeight="1" x14ac:dyDescent="0.15">
      <c r="A63" s="689"/>
      <c r="C63" s="74" t="s">
        <v>162</v>
      </c>
      <c r="D63" s="75"/>
      <c r="E63" s="70">
        <v>1</v>
      </c>
      <c r="F63" s="70">
        <v>1</v>
      </c>
      <c r="G63" s="70">
        <f>E63-F63</f>
        <v>0</v>
      </c>
      <c r="H63" s="71">
        <f>ROUND(G63/F63,3)</f>
        <v>0</v>
      </c>
      <c r="I63" s="644"/>
      <c r="J63" s="645"/>
    </row>
    <row r="64" spans="1:10" ht="16.5" customHeight="1" x14ac:dyDescent="0.15">
      <c r="A64" s="690"/>
      <c r="B64" s="682" t="s">
        <v>140</v>
      </c>
      <c r="C64" s="682"/>
      <c r="D64" s="682"/>
      <c r="E64" s="55">
        <f>E57+E58+E59</f>
        <v>26022</v>
      </c>
      <c r="F64" s="55">
        <f>F57+F58+F59</f>
        <v>26022</v>
      </c>
      <c r="G64" s="55">
        <f t="shared" si="3"/>
        <v>0</v>
      </c>
      <c r="H64" s="45">
        <f t="shared" si="2"/>
        <v>0</v>
      </c>
      <c r="I64" s="104"/>
      <c r="J64" s="105"/>
    </row>
    <row r="65" spans="1:10" ht="16.5" customHeight="1" x14ac:dyDescent="0.15">
      <c r="A65" s="688" t="s">
        <v>251</v>
      </c>
      <c r="B65" s="701" t="s">
        <v>252</v>
      </c>
      <c r="C65" s="701"/>
      <c r="D65" s="701"/>
      <c r="E65" s="55">
        <v>13130485</v>
      </c>
      <c r="F65" s="55">
        <v>12658278</v>
      </c>
      <c r="G65" s="55">
        <f t="shared" si="3"/>
        <v>472207</v>
      </c>
      <c r="H65" s="45">
        <f t="shared" si="2"/>
        <v>3.6999999999999998E-2</v>
      </c>
      <c r="I65" s="104"/>
      <c r="J65" s="105"/>
    </row>
    <row r="66" spans="1:10" ht="16.5" customHeight="1" x14ac:dyDescent="0.15">
      <c r="A66" s="689"/>
      <c r="B66" s="701" t="s">
        <v>253</v>
      </c>
      <c r="C66" s="701"/>
      <c r="D66" s="701"/>
      <c r="E66" s="55">
        <v>2134932</v>
      </c>
      <c r="F66" s="55">
        <v>2081507</v>
      </c>
      <c r="G66" s="55">
        <f t="shared" si="3"/>
        <v>53425</v>
      </c>
      <c r="H66" s="45">
        <f t="shared" si="2"/>
        <v>2.5999999999999999E-2</v>
      </c>
      <c r="I66" s="104"/>
      <c r="J66" s="105"/>
    </row>
    <row r="67" spans="1:10" ht="16.5" customHeight="1" x14ac:dyDescent="0.15">
      <c r="A67" s="689"/>
      <c r="B67" s="701" t="s">
        <v>254</v>
      </c>
      <c r="C67" s="701"/>
      <c r="D67" s="701"/>
      <c r="E67" s="55">
        <v>1038162</v>
      </c>
      <c r="F67" s="55">
        <v>862455</v>
      </c>
      <c r="G67" s="55">
        <f t="shared" si="3"/>
        <v>175707</v>
      </c>
      <c r="H67" s="45">
        <f t="shared" si="2"/>
        <v>0.20399999999999999</v>
      </c>
      <c r="I67" s="104"/>
      <c r="J67" s="105"/>
    </row>
    <row r="68" spans="1:10" ht="16.5" customHeight="1" x14ac:dyDescent="0.15">
      <c r="A68" s="710"/>
      <c r="B68" s="714" t="s">
        <v>255</v>
      </c>
      <c r="C68" s="715"/>
      <c r="D68" s="716"/>
      <c r="E68" s="55">
        <f>SUM(E65:E67)</f>
        <v>16303579</v>
      </c>
      <c r="F68" s="55">
        <f>SUM(F65:F67)</f>
        <v>15602240</v>
      </c>
      <c r="G68" s="55">
        <f t="shared" si="3"/>
        <v>701339</v>
      </c>
      <c r="H68" s="45">
        <f t="shared" si="2"/>
        <v>4.4999999999999998E-2</v>
      </c>
      <c r="I68" s="104"/>
      <c r="J68" s="105"/>
    </row>
  </sheetData>
  <mergeCells count="69">
    <mergeCell ref="B38:D38"/>
    <mergeCell ref="B37:D37"/>
    <mergeCell ref="B54:D54"/>
    <mergeCell ref="A65:A68"/>
    <mergeCell ref="A54:A56"/>
    <mergeCell ref="B68:D68"/>
    <mergeCell ref="B65:D65"/>
    <mergeCell ref="B66:D66"/>
    <mergeCell ref="B67:D67"/>
    <mergeCell ref="B56:D56"/>
    <mergeCell ref="B55:D55"/>
    <mergeCell ref="A57:A64"/>
    <mergeCell ref="B64:D64"/>
    <mergeCell ref="B58:D58"/>
    <mergeCell ref="B57:D57"/>
    <mergeCell ref="C26:D26"/>
    <mergeCell ref="C28:D28"/>
    <mergeCell ref="A6:A20"/>
    <mergeCell ref="C12:D12"/>
    <mergeCell ref="C31:D31"/>
    <mergeCell ref="B29:D29"/>
    <mergeCell ref="B23:D23"/>
    <mergeCell ref="I27:J27"/>
    <mergeCell ref="A41:A53"/>
    <mergeCell ref="B32:D32"/>
    <mergeCell ref="E4:E5"/>
    <mergeCell ref="F4:F5"/>
    <mergeCell ref="B53:D53"/>
    <mergeCell ref="B24:D24"/>
    <mergeCell ref="B34:D34"/>
    <mergeCell ref="B35:D35"/>
    <mergeCell ref="C25:D25"/>
    <mergeCell ref="C27:D27"/>
    <mergeCell ref="C30:D30"/>
    <mergeCell ref="G4:H4"/>
    <mergeCell ref="B6:B12"/>
    <mergeCell ref="A4:D5"/>
    <mergeCell ref="A23:A32"/>
    <mergeCell ref="I47:J47"/>
    <mergeCell ref="I30:J30"/>
    <mergeCell ref="I31:J31"/>
    <mergeCell ref="A1:J1"/>
    <mergeCell ref="I4:J5"/>
    <mergeCell ref="B20:D20"/>
    <mergeCell ref="B13:B19"/>
    <mergeCell ref="C19:D19"/>
    <mergeCell ref="I25:J25"/>
    <mergeCell ref="I26:J26"/>
    <mergeCell ref="C6:D6"/>
    <mergeCell ref="C9:D9"/>
    <mergeCell ref="C13:D13"/>
    <mergeCell ref="C16:D16"/>
    <mergeCell ref="A21:D21"/>
    <mergeCell ref="A22:D22"/>
    <mergeCell ref="I63:J63"/>
    <mergeCell ref="I48:J48"/>
    <mergeCell ref="I50:J52"/>
    <mergeCell ref="I54:J56"/>
    <mergeCell ref="I62:J62"/>
    <mergeCell ref="I61:J61"/>
    <mergeCell ref="I60:J60"/>
    <mergeCell ref="I49:J49"/>
    <mergeCell ref="I28:J28"/>
    <mergeCell ref="I41:J46"/>
    <mergeCell ref="I40:J40"/>
    <mergeCell ref="I34:J35"/>
    <mergeCell ref="I39:J39"/>
    <mergeCell ref="I38:J38"/>
    <mergeCell ref="I37:J37"/>
  </mergeCells>
  <phoneticPr fontId="2"/>
  <dataValidations count="2">
    <dataValidation imeMode="off" allowBlank="1" showInputMessage="1" showErrorMessage="1" sqref="E6:H68"/>
    <dataValidation imeMode="hiragana" allowBlank="1" showInputMessage="1" showErrorMessage="1" sqref="I72:I65536 I53:I54 J57:J58 J32 I39:I40 J3 J29 J53 I47:I50 I3:I33 I36:I37 I61:I63 J6:J24 J64:J71 J72:J65536 I60 I64:I71 I57:I58"/>
  </dataValidations>
  <printOptions horizontalCentered="1"/>
  <pageMargins left="0.39370078740157483" right="0.39370078740157483" top="0.98425196850393704" bottom="0.59055118110236227" header="0.9055118110236221" footer="0.51181102362204722"/>
  <pageSetup paperSize="9" scale="86" orientation="portrait" verticalDpi="0" r:id="rId1"/>
  <headerFooter alignWithMargins="0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="85" zoomScaleNormal="100" workbookViewId="0"/>
  </sheetViews>
  <sheetFormatPr defaultRowHeight="16.5" customHeight="1" x14ac:dyDescent="0.15"/>
  <cols>
    <col min="1" max="2" width="3.125" style="40" customWidth="1"/>
    <col min="3" max="3" width="17.625" style="40" customWidth="1"/>
    <col min="4" max="5" width="13.625" style="40" customWidth="1"/>
    <col min="6" max="6" width="10.625" style="40" customWidth="1"/>
    <col min="7" max="7" width="8.625" style="40" customWidth="1"/>
    <col min="8" max="8" width="18.625" style="40" customWidth="1"/>
    <col min="9" max="9" width="12.625" style="41" customWidth="1"/>
    <col min="10" max="16384" width="9" style="40"/>
  </cols>
  <sheetData>
    <row r="1" spans="1:9" ht="15" customHeight="1" x14ac:dyDescent="0.15"/>
    <row r="2" spans="1:9" ht="15" customHeight="1" x14ac:dyDescent="0.15">
      <c r="A2" s="40" t="s">
        <v>256</v>
      </c>
      <c r="I2" s="131" t="s">
        <v>358</v>
      </c>
    </row>
    <row r="3" spans="1:9" ht="16.5" customHeight="1" x14ac:dyDescent="0.15">
      <c r="A3" s="674" t="s">
        <v>0</v>
      </c>
      <c r="B3" s="620"/>
      <c r="C3" s="559"/>
      <c r="D3" s="722" t="s">
        <v>359</v>
      </c>
      <c r="E3" s="722" t="s">
        <v>360</v>
      </c>
      <c r="F3" s="714" t="s">
        <v>15</v>
      </c>
      <c r="G3" s="716"/>
      <c r="H3" s="674" t="s">
        <v>19</v>
      </c>
      <c r="I3" s="719"/>
    </row>
    <row r="4" spans="1:9" ht="15" customHeight="1" x14ac:dyDescent="0.15">
      <c r="A4" s="560"/>
      <c r="B4" s="621"/>
      <c r="C4" s="561"/>
      <c r="D4" s="723"/>
      <c r="E4" s="723"/>
      <c r="F4" s="130" t="s">
        <v>361</v>
      </c>
      <c r="G4" s="42" t="s">
        <v>80</v>
      </c>
      <c r="H4" s="720"/>
      <c r="I4" s="721"/>
    </row>
    <row r="5" spans="1:9" ht="16.5" customHeight="1" x14ac:dyDescent="0.15">
      <c r="A5" s="711" t="s">
        <v>163</v>
      </c>
      <c r="B5" s="51" t="s">
        <v>164</v>
      </c>
      <c r="C5" s="59"/>
      <c r="D5" s="55">
        <v>185198</v>
      </c>
      <c r="E5" s="55">
        <v>186215</v>
      </c>
      <c r="F5" s="55">
        <f t="shared" ref="F5:F45" si="0">D5-E5</f>
        <v>-1017</v>
      </c>
      <c r="G5" s="45">
        <f>ROUND(F5/E5,3)</f>
        <v>-5.0000000000000001E-3</v>
      </c>
      <c r="H5" s="725" t="s">
        <v>330</v>
      </c>
      <c r="I5" s="726"/>
    </row>
    <row r="6" spans="1:9" ht="16.5" customHeight="1" x14ac:dyDescent="0.15">
      <c r="A6" s="712"/>
      <c r="B6" s="51" t="s">
        <v>165</v>
      </c>
      <c r="C6" s="49"/>
      <c r="D6" s="55">
        <v>112960</v>
      </c>
      <c r="E6" s="55">
        <v>110384</v>
      </c>
      <c r="F6" s="55">
        <f t="shared" si="0"/>
        <v>2576</v>
      </c>
      <c r="G6" s="45">
        <f>ROUND(F6/E6,3)</f>
        <v>2.3E-2</v>
      </c>
      <c r="H6" s="727"/>
      <c r="I6" s="728"/>
    </row>
    <row r="7" spans="1:9" ht="16.5" customHeight="1" x14ac:dyDescent="0.15">
      <c r="A7" s="713"/>
      <c r="B7" s="678" t="s">
        <v>140</v>
      </c>
      <c r="C7" s="680"/>
      <c r="D7" s="55">
        <f>SUM(D5:D6)</f>
        <v>298158</v>
      </c>
      <c r="E7" s="55">
        <f>SUM(E5:E6)</f>
        <v>296599</v>
      </c>
      <c r="F7" s="55">
        <f t="shared" si="0"/>
        <v>1559</v>
      </c>
      <c r="G7" s="45">
        <f t="shared" ref="G7:G34" si="1">ROUND(F7/E7,3)</f>
        <v>5.0000000000000001E-3</v>
      </c>
      <c r="H7" s="729"/>
      <c r="I7" s="730"/>
    </row>
    <row r="8" spans="1:9" ht="16.5" customHeight="1" x14ac:dyDescent="0.15">
      <c r="A8" s="688" t="s">
        <v>309</v>
      </c>
      <c r="B8" s="688" t="s">
        <v>257</v>
      </c>
      <c r="C8" s="51" t="s">
        <v>258</v>
      </c>
      <c r="D8" s="55">
        <v>7017854</v>
      </c>
      <c r="E8" s="55">
        <v>6183283</v>
      </c>
      <c r="F8" s="55">
        <f t="shared" si="0"/>
        <v>834571</v>
      </c>
      <c r="G8" s="45">
        <f t="shared" si="1"/>
        <v>0.13500000000000001</v>
      </c>
      <c r="H8" s="104" t="s">
        <v>308</v>
      </c>
      <c r="I8" s="105" t="s">
        <v>310</v>
      </c>
    </row>
    <row r="9" spans="1:9" ht="16.5" customHeight="1" x14ac:dyDescent="0.15">
      <c r="A9" s="689"/>
      <c r="B9" s="689"/>
      <c r="C9" s="51" t="s">
        <v>259</v>
      </c>
      <c r="D9" s="55">
        <v>116552</v>
      </c>
      <c r="E9" s="55">
        <v>115706</v>
      </c>
      <c r="F9" s="55">
        <f t="shared" si="0"/>
        <v>846</v>
      </c>
      <c r="G9" s="45">
        <f t="shared" si="1"/>
        <v>7.0000000000000001E-3</v>
      </c>
      <c r="H9" s="104" t="s">
        <v>311</v>
      </c>
      <c r="I9" s="105" t="s">
        <v>312</v>
      </c>
    </row>
    <row r="10" spans="1:9" ht="16.5" customHeight="1" x14ac:dyDescent="0.15">
      <c r="A10" s="689"/>
      <c r="B10" s="689"/>
      <c r="C10" s="51" t="s">
        <v>260</v>
      </c>
      <c r="D10" s="55">
        <v>701658</v>
      </c>
      <c r="E10" s="55">
        <v>677435</v>
      </c>
      <c r="F10" s="55">
        <f t="shared" si="0"/>
        <v>24223</v>
      </c>
      <c r="G10" s="45">
        <f t="shared" si="1"/>
        <v>3.5999999999999997E-2</v>
      </c>
      <c r="H10" s="104" t="s">
        <v>313</v>
      </c>
      <c r="I10" s="105" t="s">
        <v>314</v>
      </c>
    </row>
    <row r="11" spans="1:9" ht="16.5" customHeight="1" x14ac:dyDescent="0.15">
      <c r="A11" s="689"/>
      <c r="B11" s="689"/>
      <c r="C11" s="51" t="s">
        <v>261</v>
      </c>
      <c r="D11" s="55">
        <v>180</v>
      </c>
      <c r="E11" s="55">
        <v>180</v>
      </c>
      <c r="F11" s="55">
        <f t="shared" si="0"/>
        <v>0</v>
      </c>
      <c r="G11" s="45">
        <f t="shared" si="1"/>
        <v>0</v>
      </c>
      <c r="H11" s="106"/>
      <c r="I11" s="107"/>
    </row>
    <row r="12" spans="1:9" ht="16.5" customHeight="1" x14ac:dyDescent="0.15">
      <c r="A12" s="689"/>
      <c r="B12" s="689"/>
      <c r="C12" s="51" t="s">
        <v>291</v>
      </c>
      <c r="D12" s="55">
        <v>9414</v>
      </c>
      <c r="E12" s="55">
        <v>9568</v>
      </c>
      <c r="F12" s="55">
        <f t="shared" si="0"/>
        <v>-154</v>
      </c>
      <c r="G12" s="45">
        <f t="shared" si="1"/>
        <v>-1.6E-2</v>
      </c>
      <c r="H12" s="734" t="s">
        <v>94</v>
      </c>
      <c r="I12" s="735"/>
    </row>
    <row r="13" spans="1:9" ht="16.5" customHeight="1" x14ac:dyDescent="0.15">
      <c r="A13" s="689"/>
      <c r="B13" s="690"/>
      <c r="C13" s="46" t="s">
        <v>140</v>
      </c>
      <c r="D13" s="55">
        <f>SUM(D8:D12)</f>
        <v>7845658</v>
      </c>
      <c r="E13" s="55">
        <f>SUM(E8:E12)</f>
        <v>6986172</v>
      </c>
      <c r="F13" s="55">
        <f t="shared" si="0"/>
        <v>859486</v>
      </c>
      <c r="G13" s="45">
        <f t="shared" si="1"/>
        <v>0.123</v>
      </c>
      <c r="H13" s="104"/>
      <c r="I13" s="105"/>
    </row>
    <row r="14" spans="1:9" ht="27" x14ac:dyDescent="0.15">
      <c r="A14" s="689"/>
      <c r="B14" s="51" t="s">
        <v>167</v>
      </c>
      <c r="C14" s="49"/>
      <c r="D14" s="55">
        <v>42848</v>
      </c>
      <c r="E14" s="55">
        <v>43520</v>
      </c>
      <c r="F14" s="55">
        <f t="shared" si="0"/>
        <v>-672</v>
      </c>
      <c r="G14" s="45">
        <f t="shared" si="1"/>
        <v>-1.4999999999999999E-2</v>
      </c>
      <c r="H14" s="106" t="s">
        <v>327</v>
      </c>
      <c r="I14" s="107" t="s">
        <v>307</v>
      </c>
    </row>
    <row r="15" spans="1:9" ht="27" x14ac:dyDescent="0.15">
      <c r="A15" s="689"/>
      <c r="B15" s="49" t="s">
        <v>168</v>
      </c>
      <c r="C15" s="49"/>
      <c r="D15" s="55">
        <v>121200</v>
      </c>
      <c r="E15" s="55">
        <v>119100</v>
      </c>
      <c r="F15" s="55">
        <f t="shared" si="0"/>
        <v>2100</v>
      </c>
      <c r="G15" s="45">
        <f t="shared" si="1"/>
        <v>1.7999999999999999E-2</v>
      </c>
      <c r="H15" s="106" t="s">
        <v>326</v>
      </c>
      <c r="I15" s="107" t="s">
        <v>329</v>
      </c>
    </row>
    <row r="16" spans="1:9" ht="27" x14ac:dyDescent="0.15">
      <c r="A16" s="689"/>
      <c r="B16" s="49" t="s">
        <v>170</v>
      </c>
      <c r="C16" s="49"/>
      <c r="D16" s="55">
        <v>59360</v>
      </c>
      <c r="E16" s="55">
        <v>57120</v>
      </c>
      <c r="F16" s="55">
        <f t="shared" si="0"/>
        <v>2240</v>
      </c>
      <c r="G16" s="45">
        <f t="shared" si="1"/>
        <v>3.9E-2</v>
      </c>
      <c r="H16" s="106" t="s">
        <v>325</v>
      </c>
      <c r="I16" s="107" t="s">
        <v>328</v>
      </c>
    </row>
    <row r="17" spans="1:9" ht="16.5" customHeight="1" x14ac:dyDescent="0.15">
      <c r="A17" s="689"/>
      <c r="B17" s="714" t="s">
        <v>263</v>
      </c>
      <c r="C17" s="716"/>
      <c r="D17" s="55">
        <f>D13+D14+D15+D16</f>
        <v>8069066</v>
      </c>
      <c r="E17" s="55">
        <f>E13+E14+E15+E16</f>
        <v>7205912</v>
      </c>
      <c r="F17" s="55">
        <f t="shared" si="0"/>
        <v>863154</v>
      </c>
      <c r="G17" s="45">
        <f t="shared" si="1"/>
        <v>0.12</v>
      </c>
      <c r="H17" s="104"/>
      <c r="I17" s="105"/>
    </row>
    <row r="18" spans="1:9" ht="16.5" customHeight="1" x14ac:dyDescent="0.15">
      <c r="A18" s="689"/>
      <c r="B18" s="688" t="s">
        <v>264</v>
      </c>
      <c r="C18" s="51" t="s">
        <v>258</v>
      </c>
      <c r="D18" s="55">
        <v>1940081</v>
      </c>
      <c r="E18" s="55">
        <v>1948143</v>
      </c>
      <c r="F18" s="55">
        <f t="shared" si="0"/>
        <v>-8062</v>
      </c>
      <c r="G18" s="45">
        <f t="shared" si="1"/>
        <v>-4.0000000000000001E-3</v>
      </c>
      <c r="H18" s="104" t="s">
        <v>315</v>
      </c>
      <c r="I18" s="105" t="s">
        <v>316</v>
      </c>
    </row>
    <row r="19" spans="1:9" ht="16.5" customHeight="1" x14ac:dyDescent="0.15">
      <c r="A19" s="689"/>
      <c r="B19" s="598"/>
      <c r="C19" s="51" t="s">
        <v>259</v>
      </c>
      <c r="D19" s="55">
        <v>26424</v>
      </c>
      <c r="E19" s="55">
        <v>27347</v>
      </c>
      <c r="F19" s="55">
        <f t="shared" si="0"/>
        <v>-923</v>
      </c>
      <c r="G19" s="45">
        <f t="shared" si="1"/>
        <v>-3.4000000000000002E-2</v>
      </c>
      <c r="H19" s="104" t="s">
        <v>311</v>
      </c>
      <c r="I19" s="105" t="s">
        <v>317</v>
      </c>
    </row>
    <row r="20" spans="1:9" ht="16.5" customHeight="1" x14ac:dyDescent="0.15">
      <c r="A20" s="689"/>
      <c r="B20" s="598"/>
      <c r="C20" s="51" t="s">
        <v>260</v>
      </c>
      <c r="D20" s="55">
        <v>168217</v>
      </c>
      <c r="E20" s="55">
        <v>105807</v>
      </c>
      <c r="F20" s="55">
        <f t="shared" si="0"/>
        <v>62410</v>
      </c>
      <c r="G20" s="45">
        <f t="shared" si="1"/>
        <v>0.59</v>
      </c>
      <c r="H20" s="104" t="s">
        <v>311</v>
      </c>
      <c r="I20" s="105" t="s">
        <v>318</v>
      </c>
    </row>
    <row r="21" spans="1:9" ht="16.5" customHeight="1" x14ac:dyDescent="0.15">
      <c r="A21" s="689"/>
      <c r="B21" s="598"/>
      <c r="C21" s="51" t="s">
        <v>261</v>
      </c>
      <c r="D21" s="55">
        <v>210</v>
      </c>
      <c r="E21" s="55">
        <v>210</v>
      </c>
      <c r="F21" s="55">
        <f t="shared" si="0"/>
        <v>0</v>
      </c>
      <c r="G21" s="45">
        <f t="shared" si="1"/>
        <v>0</v>
      </c>
      <c r="H21" s="106"/>
      <c r="I21" s="107"/>
    </row>
    <row r="22" spans="1:9" ht="16.5" customHeight="1" x14ac:dyDescent="0.15">
      <c r="A22" s="689"/>
      <c r="B22" s="599"/>
      <c r="C22" s="51" t="s">
        <v>262</v>
      </c>
      <c r="D22" s="55">
        <v>1105</v>
      </c>
      <c r="E22" s="55">
        <v>1048</v>
      </c>
      <c r="F22" s="55">
        <f t="shared" si="0"/>
        <v>57</v>
      </c>
      <c r="G22" s="45">
        <f t="shared" si="1"/>
        <v>5.3999999999999999E-2</v>
      </c>
      <c r="H22" s="734" t="s">
        <v>319</v>
      </c>
      <c r="I22" s="735"/>
    </row>
    <row r="23" spans="1:9" ht="16.5" customHeight="1" x14ac:dyDescent="0.15">
      <c r="A23" s="689"/>
      <c r="B23" s="676" t="s">
        <v>265</v>
      </c>
      <c r="C23" s="561"/>
      <c r="D23" s="55">
        <f>SUM(D18:D22)</f>
        <v>2136037</v>
      </c>
      <c r="E23" s="55">
        <f>SUM(E18:E22)</f>
        <v>2082555</v>
      </c>
      <c r="F23" s="55">
        <f t="shared" si="0"/>
        <v>53482</v>
      </c>
      <c r="G23" s="45">
        <f t="shared" si="1"/>
        <v>2.5999999999999999E-2</v>
      </c>
      <c r="H23" s="104"/>
      <c r="I23" s="105"/>
    </row>
    <row r="24" spans="1:9" ht="16.5" customHeight="1" x14ac:dyDescent="0.15">
      <c r="A24" s="690"/>
      <c r="B24" s="731" t="s">
        <v>140</v>
      </c>
      <c r="C24" s="732"/>
      <c r="D24" s="55">
        <f>D17+D23</f>
        <v>10205103</v>
      </c>
      <c r="E24" s="55">
        <f>E17+E23</f>
        <v>9288467</v>
      </c>
      <c r="F24" s="55">
        <f t="shared" si="0"/>
        <v>916636</v>
      </c>
      <c r="G24" s="45">
        <f t="shared" si="1"/>
        <v>9.9000000000000005E-2</v>
      </c>
      <c r="H24" s="104"/>
      <c r="I24" s="105"/>
    </row>
    <row r="25" spans="1:9" ht="16.5" customHeight="1" x14ac:dyDescent="0.15">
      <c r="A25" s="61" t="s">
        <v>266</v>
      </c>
      <c r="B25" s="82"/>
      <c r="C25" s="54"/>
      <c r="D25" s="64">
        <f>SUM(D26:D28)</f>
        <v>4355868</v>
      </c>
      <c r="E25" s="64">
        <f>SUM(E26:E28)</f>
        <v>4750557</v>
      </c>
      <c r="F25" s="64">
        <f>D25-E25</f>
        <v>-394689</v>
      </c>
      <c r="G25" s="65">
        <f t="shared" si="1"/>
        <v>-8.3000000000000004E-2</v>
      </c>
      <c r="H25" s="117"/>
      <c r="I25" s="118"/>
    </row>
    <row r="26" spans="1:9" ht="27.75" customHeight="1" x14ac:dyDescent="0.15">
      <c r="A26" s="57"/>
      <c r="B26" s="84" t="s">
        <v>267</v>
      </c>
      <c r="C26" s="85"/>
      <c r="D26" s="67">
        <v>4295628</v>
      </c>
      <c r="E26" s="67">
        <v>4686530</v>
      </c>
      <c r="F26" s="67">
        <f t="shared" si="0"/>
        <v>-390902</v>
      </c>
      <c r="G26" s="68">
        <f t="shared" si="1"/>
        <v>-8.3000000000000004E-2</v>
      </c>
      <c r="H26" s="654" t="s">
        <v>333</v>
      </c>
      <c r="I26" s="655"/>
    </row>
    <row r="27" spans="1:9" ht="16.5" customHeight="1" x14ac:dyDescent="0.15">
      <c r="A27" s="57"/>
      <c r="B27" s="80" t="s">
        <v>268</v>
      </c>
      <c r="C27" s="86"/>
      <c r="D27" s="67">
        <v>60240</v>
      </c>
      <c r="E27" s="67">
        <v>64027</v>
      </c>
      <c r="F27" s="67">
        <f t="shared" si="0"/>
        <v>-3787</v>
      </c>
      <c r="G27" s="68">
        <f t="shared" si="1"/>
        <v>-5.8999999999999997E-2</v>
      </c>
      <c r="H27" s="119" t="s">
        <v>332</v>
      </c>
      <c r="I27" s="120"/>
    </row>
    <row r="28" spans="1:9" ht="16.5" customHeight="1" x14ac:dyDescent="0.15">
      <c r="A28" s="83"/>
      <c r="B28" s="74" t="s">
        <v>269</v>
      </c>
      <c r="C28" s="87"/>
      <c r="D28" s="70">
        <v>0</v>
      </c>
      <c r="E28" s="70">
        <v>0</v>
      </c>
      <c r="F28" s="70">
        <f t="shared" si="0"/>
        <v>0</v>
      </c>
      <c r="G28" s="103" t="s">
        <v>306</v>
      </c>
      <c r="H28" s="121"/>
      <c r="I28" s="122"/>
    </row>
    <row r="29" spans="1:9" ht="16.5" customHeight="1" x14ac:dyDescent="0.15">
      <c r="A29" s="51" t="s">
        <v>304</v>
      </c>
      <c r="B29" s="49"/>
      <c r="C29" s="49"/>
      <c r="D29" s="55">
        <v>1038162</v>
      </c>
      <c r="E29" s="55">
        <v>862455</v>
      </c>
      <c r="F29" s="55">
        <f t="shared" si="0"/>
        <v>175707</v>
      </c>
      <c r="G29" s="45">
        <f t="shared" si="1"/>
        <v>0.20399999999999999</v>
      </c>
      <c r="H29" s="104" t="s">
        <v>323</v>
      </c>
      <c r="I29" s="123"/>
    </row>
    <row r="30" spans="1:9" ht="16.5" customHeight="1" x14ac:dyDescent="0.15">
      <c r="A30" s="60" t="s">
        <v>292</v>
      </c>
      <c r="C30" s="56"/>
      <c r="D30" s="64">
        <f>SUM(D31:D32)</f>
        <v>362919</v>
      </c>
      <c r="E30" s="64">
        <f>SUM(E31:E32)</f>
        <v>357677</v>
      </c>
      <c r="F30" s="64">
        <f>D30-E30</f>
        <v>5242</v>
      </c>
      <c r="G30" s="65">
        <f t="shared" si="1"/>
        <v>1.4999999999999999E-2</v>
      </c>
      <c r="H30" s="117"/>
      <c r="I30" s="118"/>
    </row>
    <row r="31" spans="1:9" ht="16.5" customHeight="1" x14ac:dyDescent="0.15">
      <c r="A31" s="88"/>
      <c r="B31" s="699" t="s">
        <v>335</v>
      </c>
      <c r="C31" s="724"/>
      <c r="D31" s="67">
        <v>362908</v>
      </c>
      <c r="E31" s="67">
        <v>357666</v>
      </c>
      <c r="F31" s="67">
        <f>D31-E31</f>
        <v>5242</v>
      </c>
      <c r="G31" s="68">
        <f t="shared" si="1"/>
        <v>1.4999999999999999E-2</v>
      </c>
      <c r="H31" s="742" t="s">
        <v>331</v>
      </c>
      <c r="I31" s="743"/>
    </row>
    <row r="32" spans="1:9" ht="16.5" customHeight="1" x14ac:dyDescent="0.15">
      <c r="A32" s="88"/>
      <c r="B32" s="74" t="s">
        <v>270</v>
      </c>
      <c r="C32" s="87"/>
      <c r="D32" s="70">
        <v>11</v>
      </c>
      <c r="E32" s="70">
        <v>11</v>
      </c>
      <c r="F32" s="70">
        <f t="shared" si="0"/>
        <v>0</v>
      </c>
      <c r="G32" s="71">
        <f t="shared" si="1"/>
        <v>0</v>
      </c>
      <c r="H32" s="744"/>
      <c r="I32" s="745"/>
    </row>
    <row r="33" spans="1:9" ht="27" x14ac:dyDescent="0.15">
      <c r="A33" s="51" t="s">
        <v>172</v>
      </c>
      <c r="B33" s="49"/>
      <c r="C33" s="49"/>
      <c r="D33" s="55">
        <v>16910</v>
      </c>
      <c r="E33" s="55">
        <v>15026</v>
      </c>
      <c r="F33" s="55">
        <f t="shared" si="0"/>
        <v>1884</v>
      </c>
      <c r="G33" s="45">
        <f t="shared" si="1"/>
        <v>0.125</v>
      </c>
      <c r="H33" s="106" t="s">
        <v>336</v>
      </c>
      <c r="I33" s="107" t="s">
        <v>324</v>
      </c>
    </row>
    <row r="34" spans="1:9" ht="16.5" customHeight="1" x14ac:dyDescent="0.15">
      <c r="A34" s="51" t="s">
        <v>173</v>
      </c>
      <c r="B34" s="49"/>
      <c r="C34" s="49"/>
      <c r="D34" s="55">
        <v>76</v>
      </c>
      <c r="E34" s="55">
        <v>76</v>
      </c>
      <c r="F34" s="55">
        <f t="shared" si="0"/>
        <v>0</v>
      </c>
      <c r="G34" s="45">
        <f t="shared" si="1"/>
        <v>0</v>
      </c>
      <c r="H34" s="112" t="s">
        <v>320</v>
      </c>
      <c r="I34" s="113"/>
    </row>
    <row r="35" spans="1:9" ht="16.5" customHeight="1" x14ac:dyDescent="0.15">
      <c r="A35" s="61" t="s">
        <v>305</v>
      </c>
      <c r="B35" s="94"/>
      <c r="C35" s="95"/>
      <c r="D35" s="98">
        <f>SUM(D36:D40)</f>
        <v>25003</v>
      </c>
      <c r="E35" s="98">
        <f>SUM(E36:E40)</f>
        <v>30003</v>
      </c>
      <c r="F35" s="98">
        <f t="shared" ref="F35:F40" si="2">D35-E35</f>
        <v>-5000</v>
      </c>
      <c r="G35" s="99">
        <f>F35/E35</f>
        <v>-0.16665000166650001</v>
      </c>
      <c r="H35" s="124"/>
      <c r="I35" s="125"/>
    </row>
    <row r="36" spans="1:9" ht="16.5" customHeight="1" x14ac:dyDescent="0.15">
      <c r="A36" s="57"/>
      <c r="B36" s="92" t="s">
        <v>271</v>
      </c>
      <c r="C36" s="93"/>
      <c r="D36" s="96">
        <v>25000</v>
      </c>
      <c r="E36" s="96">
        <v>25000</v>
      </c>
      <c r="F36" s="96">
        <f t="shared" si="2"/>
        <v>0</v>
      </c>
      <c r="G36" s="97">
        <f>ROUND(F36/E36,3)</f>
        <v>0</v>
      </c>
      <c r="H36" s="114" t="s">
        <v>321</v>
      </c>
      <c r="I36" s="115"/>
    </row>
    <row r="37" spans="1:9" ht="16.5" customHeight="1" x14ac:dyDescent="0.15">
      <c r="A37" s="57"/>
      <c r="B37" s="84" t="s">
        <v>297</v>
      </c>
      <c r="C37" s="89"/>
      <c r="D37" s="67">
        <v>1</v>
      </c>
      <c r="E37" s="67">
        <v>1</v>
      </c>
      <c r="F37" s="67">
        <f t="shared" si="2"/>
        <v>0</v>
      </c>
      <c r="G37" s="68">
        <f>ROUND(F37/E37,3)</f>
        <v>0</v>
      </c>
      <c r="H37" s="736" t="s">
        <v>322</v>
      </c>
      <c r="I37" s="737"/>
    </row>
    <row r="38" spans="1:9" ht="16.5" customHeight="1" x14ac:dyDescent="0.15">
      <c r="A38" s="57"/>
      <c r="B38" s="84" t="s">
        <v>296</v>
      </c>
      <c r="C38" s="89"/>
      <c r="D38" s="67">
        <v>1</v>
      </c>
      <c r="E38" s="67">
        <v>1</v>
      </c>
      <c r="F38" s="67">
        <f t="shared" si="2"/>
        <v>0</v>
      </c>
      <c r="G38" s="68">
        <f>ROUND(F38/E38,3)</f>
        <v>0</v>
      </c>
      <c r="H38" s="738"/>
      <c r="I38" s="739"/>
    </row>
    <row r="39" spans="1:9" ht="16.5" customHeight="1" x14ac:dyDescent="0.15">
      <c r="A39" s="57"/>
      <c r="B39" s="84" t="s">
        <v>295</v>
      </c>
      <c r="C39" s="89"/>
      <c r="D39" s="67">
        <v>1</v>
      </c>
      <c r="E39" s="67">
        <v>1</v>
      </c>
      <c r="F39" s="67">
        <f t="shared" si="2"/>
        <v>0</v>
      </c>
      <c r="G39" s="68">
        <f>ROUND(F39/E39,3)</f>
        <v>0</v>
      </c>
      <c r="H39" s="740"/>
      <c r="I39" s="741"/>
    </row>
    <row r="40" spans="1:9" ht="16.5" customHeight="1" x14ac:dyDescent="0.15">
      <c r="A40" s="62"/>
      <c r="B40" s="90" t="s">
        <v>347</v>
      </c>
      <c r="C40" s="91"/>
      <c r="D40" s="70">
        <v>0</v>
      </c>
      <c r="E40" s="70">
        <v>5000</v>
      </c>
      <c r="F40" s="70">
        <f t="shared" si="2"/>
        <v>-5000</v>
      </c>
      <c r="G40" s="103" t="s">
        <v>306</v>
      </c>
      <c r="H40" s="671" t="s">
        <v>334</v>
      </c>
      <c r="I40" s="672"/>
    </row>
    <row r="41" spans="1:9" ht="16.5" customHeight="1" x14ac:dyDescent="0.15">
      <c r="A41" s="51" t="s">
        <v>175</v>
      </c>
      <c r="B41" s="49"/>
      <c r="C41" s="49"/>
      <c r="D41" s="55">
        <v>1380</v>
      </c>
      <c r="E41" s="55">
        <v>1380</v>
      </c>
      <c r="F41" s="55">
        <f t="shared" si="0"/>
        <v>0</v>
      </c>
      <c r="G41" s="45">
        <f>F41/E41</f>
        <v>0</v>
      </c>
      <c r="H41" s="116"/>
      <c r="I41" s="113"/>
    </row>
    <row r="42" spans="1:9" ht="16.5" customHeight="1" x14ac:dyDescent="0.15">
      <c r="A42" s="688" t="s">
        <v>272</v>
      </c>
      <c r="B42" s="714" t="s">
        <v>273</v>
      </c>
      <c r="C42" s="716"/>
      <c r="D42" s="55">
        <v>13130485</v>
      </c>
      <c r="E42" s="55">
        <v>12658278</v>
      </c>
      <c r="F42" s="55">
        <f t="shared" si="0"/>
        <v>472207</v>
      </c>
      <c r="G42" s="45">
        <f>F42/E42</f>
        <v>3.7304205200738995E-2</v>
      </c>
      <c r="H42" s="116"/>
      <c r="I42" s="113"/>
    </row>
    <row r="43" spans="1:9" ht="16.5" customHeight="1" x14ac:dyDescent="0.15">
      <c r="A43" s="717"/>
      <c r="B43" s="714" t="s">
        <v>274</v>
      </c>
      <c r="C43" s="716"/>
      <c r="D43" s="55">
        <v>2134932</v>
      </c>
      <c r="E43" s="55">
        <v>2081507</v>
      </c>
      <c r="F43" s="55">
        <f t="shared" si="0"/>
        <v>53425</v>
      </c>
      <c r="G43" s="45">
        <f>F43/E43</f>
        <v>2.5666500280806165E-2</v>
      </c>
      <c r="H43" s="116"/>
      <c r="I43" s="113"/>
    </row>
    <row r="44" spans="1:9" ht="16.5" customHeight="1" x14ac:dyDescent="0.15">
      <c r="A44" s="717"/>
      <c r="B44" s="714" t="s">
        <v>275</v>
      </c>
      <c r="C44" s="716"/>
      <c r="D44" s="55">
        <v>1038162</v>
      </c>
      <c r="E44" s="55">
        <v>862455</v>
      </c>
      <c r="F44" s="55">
        <f t="shared" si="0"/>
        <v>175707</v>
      </c>
      <c r="G44" s="45">
        <f>F44/E44</f>
        <v>0.20372889020296711</v>
      </c>
      <c r="H44" s="116"/>
      <c r="I44" s="113"/>
    </row>
    <row r="45" spans="1:9" ht="16.5" customHeight="1" x14ac:dyDescent="0.15">
      <c r="A45" s="718"/>
      <c r="B45" s="714" t="s">
        <v>255</v>
      </c>
      <c r="C45" s="716"/>
      <c r="D45" s="55">
        <f>SUM(D42:D44)</f>
        <v>16303579</v>
      </c>
      <c r="E45" s="55">
        <f>SUM(E42:E44)</f>
        <v>15602240</v>
      </c>
      <c r="F45" s="55">
        <f t="shared" si="0"/>
        <v>701339</v>
      </c>
      <c r="G45" s="45">
        <f>F45/E45</f>
        <v>4.4951173677625779E-2</v>
      </c>
      <c r="H45" s="104"/>
      <c r="I45" s="105"/>
    </row>
    <row r="46" spans="1:9" ht="16.5" customHeight="1" x14ac:dyDescent="0.15">
      <c r="B46" s="702" t="s">
        <v>251</v>
      </c>
      <c r="C46" s="702"/>
      <c r="D46" s="58">
        <f>'H16 歳入'!E68</f>
        <v>16303579</v>
      </c>
      <c r="E46" s="58"/>
      <c r="F46" s="58"/>
    </row>
    <row r="47" spans="1:9" ht="16.5" customHeight="1" x14ac:dyDescent="0.15">
      <c r="B47" s="733" t="s">
        <v>294</v>
      </c>
      <c r="C47" s="733"/>
      <c r="D47" s="58">
        <f>D46-D45</f>
        <v>0</v>
      </c>
      <c r="E47" s="58"/>
      <c r="F47" s="58"/>
    </row>
  </sheetData>
  <mergeCells count="28">
    <mergeCell ref="H12:I12"/>
    <mergeCell ref="H22:I22"/>
    <mergeCell ref="H37:I39"/>
    <mergeCell ref="H40:I40"/>
    <mergeCell ref="H31:I32"/>
    <mergeCell ref="H26:I26"/>
    <mergeCell ref="B46:C46"/>
    <mergeCell ref="B47:C47"/>
    <mergeCell ref="B42:C42"/>
    <mergeCell ref="B43:C43"/>
    <mergeCell ref="B44:C44"/>
    <mergeCell ref="B45:C45"/>
    <mergeCell ref="A42:A45"/>
    <mergeCell ref="B8:B13"/>
    <mergeCell ref="H3:I4"/>
    <mergeCell ref="D3:D4"/>
    <mergeCell ref="E3:E4"/>
    <mergeCell ref="F3:G3"/>
    <mergeCell ref="A5:A7"/>
    <mergeCell ref="A8:A24"/>
    <mergeCell ref="B31:C31"/>
    <mergeCell ref="H5:I7"/>
    <mergeCell ref="A3:C4"/>
    <mergeCell ref="B23:C23"/>
    <mergeCell ref="B18:B22"/>
    <mergeCell ref="B24:C24"/>
    <mergeCell ref="B17:C17"/>
    <mergeCell ref="B7:C7"/>
  </mergeCells>
  <phoneticPr fontId="2"/>
  <dataValidations count="2">
    <dataValidation imeMode="off" allowBlank="1" showInputMessage="1" showErrorMessage="1" sqref="D5:G45"/>
    <dataValidation imeMode="hiragana" allowBlank="1" showInputMessage="1" showErrorMessage="1" sqref="I27:I30 H2:H3 H5 H40 H45:I49 H51:I65536 H35:I35 I33 H36 I13:I21 I8:I11 H33:H34 H8:H31 I23:I25 I2"/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opLeftCell="A19" zoomScale="85" zoomScaleNormal="85" workbookViewId="0">
      <selection activeCell="E32" sqref="E32"/>
    </sheetView>
  </sheetViews>
  <sheetFormatPr defaultRowHeight="15" customHeight="1" x14ac:dyDescent="0.15"/>
  <cols>
    <col min="1" max="3" width="3.125" style="40" customWidth="1"/>
    <col min="4" max="4" width="17.625" style="40" customWidth="1"/>
    <col min="5" max="6" width="13.625" style="40" customWidth="1"/>
    <col min="7" max="7" width="11.625" style="40" customWidth="1"/>
    <col min="8" max="8" width="8.625" style="40" customWidth="1"/>
    <col min="9" max="9" width="11.625" style="40" customWidth="1"/>
    <col min="10" max="10" width="15.625" style="41" customWidth="1"/>
    <col min="11" max="16384" width="9" style="40"/>
  </cols>
  <sheetData>
    <row r="1" spans="1:10" ht="24" customHeight="1" x14ac:dyDescent="0.15">
      <c r="A1" s="673" t="s">
        <v>436</v>
      </c>
      <c r="B1" s="673"/>
      <c r="C1" s="673"/>
      <c r="D1" s="673"/>
      <c r="E1" s="673"/>
      <c r="F1" s="673"/>
      <c r="G1" s="673"/>
      <c r="H1" s="673"/>
      <c r="I1" s="673"/>
      <c r="J1" s="673"/>
    </row>
    <row r="2" spans="1:10" ht="24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4" spans="1:10" ht="15" customHeight="1" x14ac:dyDescent="0.15">
      <c r="A4" s="40" t="s">
        <v>362</v>
      </c>
      <c r="J4" s="131" t="s">
        <v>363</v>
      </c>
    </row>
    <row r="5" spans="1:10" ht="15" customHeight="1" x14ac:dyDescent="0.15">
      <c r="A5" s="674" t="s">
        <v>0</v>
      </c>
      <c r="B5" s="702"/>
      <c r="C5" s="702"/>
      <c r="D5" s="675"/>
      <c r="E5" s="691" t="s">
        <v>364</v>
      </c>
      <c r="F5" s="691" t="s">
        <v>365</v>
      </c>
      <c r="G5" s="701" t="s">
        <v>15</v>
      </c>
      <c r="H5" s="701"/>
      <c r="I5" s="674" t="s">
        <v>19</v>
      </c>
      <c r="J5" s="675"/>
    </row>
    <row r="6" spans="1:10" ht="24.75" x14ac:dyDescent="0.15">
      <c r="A6" s="676"/>
      <c r="B6" s="703"/>
      <c r="C6" s="703"/>
      <c r="D6" s="677"/>
      <c r="E6" s="691"/>
      <c r="F6" s="691"/>
      <c r="G6" s="130" t="s">
        <v>366</v>
      </c>
      <c r="H6" s="130" t="s">
        <v>432</v>
      </c>
      <c r="I6" s="676"/>
      <c r="J6" s="677"/>
    </row>
    <row r="7" spans="1:10" ht="16.5" customHeight="1" x14ac:dyDescent="0.15">
      <c r="A7" s="681" t="s">
        <v>412</v>
      </c>
      <c r="B7" s="681" t="s">
        <v>134</v>
      </c>
      <c r="C7" s="685" t="s">
        <v>135</v>
      </c>
      <c r="D7" s="686"/>
      <c r="E7" s="64">
        <f>SUM(E8:E9)</f>
        <v>4600741</v>
      </c>
      <c r="F7" s="64">
        <f>SUM(F8:F9)</f>
        <v>4580793</v>
      </c>
      <c r="G7" s="134">
        <f t="shared" ref="G7:G23" si="0">E7-F7</f>
        <v>19948</v>
      </c>
      <c r="H7" s="139">
        <f>ROUND(G7/F7*100,2)</f>
        <v>0.44</v>
      </c>
      <c r="I7" s="117"/>
      <c r="J7" s="118"/>
    </row>
    <row r="8" spans="1:10" ht="40.5" x14ac:dyDescent="0.15">
      <c r="A8" s="681"/>
      <c r="B8" s="681"/>
      <c r="C8" s="57"/>
      <c r="D8" s="66" t="s">
        <v>136</v>
      </c>
      <c r="E8" s="67">
        <v>4288907</v>
      </c>
      <c r="F8" s="67">
        <v>4270000</v>
      </c>
      <c r="G8" s="135">
        <f t="shared" si="0"/>
        <v>18907</v>
      </c>
      <c r="H8" s="140">
        <f t="shared" ref="H8:H23" si="1">ROUND(G8/F8*100,2)</f>
        <v>0.44</v>
      </c>
      <c r="I8" s="108" t="s">
        <v>242</v>
      </c>
      <c r="J8" s="109" t="s">
        <v>413</v>
      </c>
    </row>
    <row r="9" spans="1:10" ht="40.5" x14ac:dyDescent="0.15">
      <c r="A9" s="681"/>
      <c r="B9" s="681"/>
      <c r="C9" s="62"/>
      <c r="D9" s="69" t="s">
        <v>137</v>
      </c>
      <c r="E9" s="70">
        <v>311834</v>
      </c>
      <c r="F9" s="70">
        <v>310793</v>
      </c>
      <c r="G9" s="136">
        <f t="shared" si="0"/>
        <v>1041</v>
      </c>
      <c r="H9" s="141">
        <f t="shared" si="1"/>
        <v>0.33</v>
      </c>
      <c r="I9" s="110" t="s">
        <v>242</v>
      </c>
      <c r="J9" s="111" t="s">
        <v>414</v>
      </c>
    </row>
    <row r="10" spans="1:10" ht="16.5" customHeight="1" x14ac:dyDescent="0.15">
      <c r="A10" s="681"/>
      <c r="B10" s="681"/>
      <c r="C10" s="685" t="s">
        <v>138</v>
      </c>
      <c r="D10" s="686"/>
      <c r="E10" s="64">
        <f>SUM(E11:E12)</f>
        <v>397904</v>
      </c>
      <c r="F10" s="64">
        <f>SUM(F11:F12)</f>
        <v>370025</v>
      </c>
      <c r="G10" s="134">
        <f t="shared" si="0"/>
        <v>27879</v>
      </c>
      <c r="H10" s="139">
        <f t="shared" si="1"/>
        <v>7.53</v>
      </c>
      <c r="I10" s="117"/>
      <c r="J10" s="118"/>
    </row>
    <row r="11" spans="1:10" ht="27" x14ac:dyDescent="0.15">
      <c r="A11" s="681"/>
      <c r="B11" s="681"/>
      <c r="C11" s="57"/>
      <c r="D11" s="66" t="s">
        <v>136</v>
      </c>
      <c r="E11" s="67">
        <v>363215</v>
      </c>
      <c r="F11" s="67">
        <v>341111</v>
      </c>
      <c r="G11" s="135">
        <f t="shared" si="0"/>
        <v>22104</v>
      </c>
      <c r="H11" s="140">
        <f t="shared" si="1"/>
        <v>6.48</v>
      </c>
      <c r="I11" s="108" t="s">
        <v>139</v>
      </c>
      <c r="J11" s="109" t="s">
        <v>415</v>
      </c>
    </row>
    <row r="12" spans="1:10" ht="27" x14ac:dyDescent="0.15">
      <c r="A12" s="681"/>
      <c r="B12" s="681"/>
      <c r="C12" s="62"/>
      <c r="D12" s="69" t="s">
        <v>137</v>
      </c>
      <c r="E12" s="70">
        <v>34689</v>
      </c>
      <c r="F12" s="70">
        <v>28914</v>
      </c>
      <c r="G12" s="136">
        <f t="shared" si="0"/>
        <v>5775</v>
      </c>
      <c r="H12" s="141">
        <f t="shared" si="1"/>
        <v>19.97</v>
      </c>
      <c r="I12" s="110" t="s">
        <v>139</v>
      </c>
      <c r="J12" s="111" t="s">
        <v>416</v>
      </c>
    </row>
    <row r="13" spans="1:10" ht="16.5" customHeight="1" x14ac:dyDescent="0.15">
      <c r="A13" s="681"/>
      <c r="B13" s="681"/>
      <c r="C13" s="682" t="s">
        <v>140</v>
      </c>
      <c r="D13" s="682"/>
      <c r="E13" s="55">
        <f>E7+E10</f>
        <v>4998645</v>
      </c>
      <c r="F13" s="55">
        <f>F7+F10</f>
        <v>4950818</v>
      </c>
      <c r="G13" s="137">
        <f t="shared" si="0"/>
        <v>47827</v>
      </c>
      <c r="H13" s="142">
        <f t="shared" si="1"/>
        <v>0.97</v>
      </c>
      <c r="I13" s="104"/>
      <c r="J13" s="105"/>
    </row>
    <row r="14" spans="1:10" ht="16.5" customHeight="1" x14ac:dyDescent="0.15">
      <c r="A14" s="681"/>
      <c r="B14" s="681" t="s">
        <v>141</v>
      </c>
      <c r="C14" s="685" t="s">
        <v>135</v>
      </c>
      <c r="D14" s="686"/>
      <c r="E14" s="64">
        <f>SUM(E15:E16)</f>
        <v>759342</v>
      </c>
      <c r="F14" s="64">
        <f>SUM(F15:F16)</f>
        <v>649295</v>
      </c>
      <c r="G14" s="134">
        <f t="shared" si="0"/>
        <v>110047</v>
      </c>
      <c r="H14" s="139">
        <f t="shared" si="1"/>
        <v>16.95</v>
      </c>
      <c r="I14" s="117"/>
      <c r="J14" s="118"/>
    </row>
    <row r="15" spans="1:10" ht="40.5" x14ac:dyDescent="0.15">
      <c r="A15" s="681"/>
      <c r="B15" s="681"/>
      <c r="C15" s="57"/>
      <c r="D15" s="66" t="s">
        <v>136</v>
      </c>
      <c r="E15" s="67">
        <v>708182</v>
      </c>
      <c r="F15" s="67">
        <v>603395</v>
      </c>
      <c r="G15" s="135">
        <f t="shared" si="0"/>
        <v>104787</v>
      </c>
      <c r="H15" s="140">
        <f t="shared" si="1"/>
        <v>17.37</v>
      </c>
      <c r="I15" s="108" t="s">
        <v>242</v>
      </c>
      <c r="J15" s="109" t="s">
        <v>417</v>
      </c>
    </row>
    <row r="16" spans="1:10" ht="40.5" x14ac:dyDescent="0.15">
      <c r="A16" s="681"/>
      <c r="B16" s="681"/>
      <c r="C16" s="62"/>
      <c r="D16" s="69" t="s">
        <v>137</v>
      </c>
      <c r="E16" s="70">
        <v>51160</v>
      </c>
      <c r="F16" s="70">
        <v>45900</v>
      </c>
      <c r="G16" s="136">
        <f t="shared" si="0"/>
        <v>5260</v>
      </c>
      <c r="H16" s="141">
        <f t="shared" si="1"/>
        <v>11.46</v>
      </c>
      <c r="I16" s="110" t="s">
        <v>242</v>
      </c>
      <c r="J16" s="111" t="s">
        <v>418</v>
      </c>
    </row>
    <row r="17" spans="1:10" ht="16.5" customHeight="1" x14ac:dyDescent="0.15">
      <c r="A17" s="681"/>
      <c r="B17" s="681"/>
      <c r="C17" s="685" t="s">
        <v>138</v>
      </c>
      <c r="D17" s="686"/>
      <c r="E17" s="64">
        <f>SUM(E18:E19)</f>
        <v>11744</v>
      </c>
      <c r="F17" s="64">
        <f>SUM(F18:F19)</f>
        <v>12086</v>
      </c>
      <c r="G17" s="134">
        <f t="shared" si="0"/>
        <v>-342</v>
      </c>
      <c r="H17" s="139">
        <f t="shared" si="1"/>
        <v>-2.83</v>
      </c>
      <c r="I17" s="117"/>
      <c r="J17" s="118"/>
    </row>
    <row r="18" spans="1:10" ht="27" x14ac:dyDescent="0.15">
      <c r="A18" s="681"/>
      <c r="B18" s="681"/>
      <c r="C18" s="57"/>
      <c r="D18" s="66" t="s">
        <v>136</v>
      </c>
      <c r="E18" s="67">
        <v>10884</v>
      </c>
      <c r="F18" s="67">
        <v>11461</v>
      </c>
      <c r="G18" s="135">
        <f>E18-F18</f>
        <v>-577</v>
      </c>
      <c r="H18" s="140">
        <f t="shared" si="1"/>
        <v>-5.03</v>
      </c>
      <c r="I18" s="108" t="s">
        <v>139</v>
      </c>
      <c r="J18" s="109" t="s">
        <v>419</v>
      </c>
    </row>
    <row r="19" spans="1:10" ht="27" x14ac:dyDescent="0.15">
      <c r="A19" s="681"/>
      <c r="B19" s="681"/>
      <c r="C19" s="62"/>
      <c r="D19" s="69" t="s">
        <v>137</v>
      </c>
      <c r="E19" s="70">
        <v>860</v>
      </c>
      <c r="F19" s="70">
        <v>625</v>
      </c>
      <c r="G19" s="136">
        <f t="shared" si="0"/>
        <v>235</v>
      </c>
      <c r="H19" s="141">
        <f t="shared" si="1"/>
        <v>37.6</v>
      </c>
      <c r="I19" s="110" t="s">
        <v>139</v>
      </c>
      <c r="J19" s="111" t="s">
        <v>420</v>
      </c>
    </row>
    <row r="20" spans="1:10" ht="16.5" customHeight="1" x14ac:dyDescent="0.15">
      <c r="A20" s="681"/>
      <c r="B20" s="681"/>
      <c r="C20" s="682" t="s">
        <v>140</v>
      </c>
      <c r="D20" s="682"/>
      <c r="E20" s="55">
        <f>E14+E17</f>
        <v>771086</v>
      </c>
      <c r="F20" s="55">
        <f>F14+F17</f>
        <v>661381</v>
      </c>
      <c r="G20" s="137">
        <f t="shared" si="0"/>
        <v>109705</v>
      </c>
      <c r="H20" s="142">
        <f t="shared" si="1"/>
        <v>16.59</v>
      </c>
      <c r="I20" s="104"/>
      <c r="J20" s="105"/>
    </row>
    <row r="21" spans="1:10" ht="16.5" customHeight="1" x14ac:dyDescent="0.15">
      <c r="A21" s="681"/>
      <c r="B21" s="678" t="s">
        <v>243</v>
      </c>
      <c r="C21" s="679"/>
      <c r="D21" s="680"/>
      <c r="E21" s="55">
        <f>E13+E20</f>
        <v>5769731</v>
      </c>
      <c r="F21" s="55">
        <f>F13+F20</f>
        <v>5612199</v>
      </c>
      <c r="G21" s="137">
        <f t="shared" si="0"/>
        <v>157532</v>
      </c>
      <c r="H21" s="142">
        <f t="shared" si="1"/>
        <v>2.81</v>
      </c>
      <c r="I21" s="104"/>
      <c r="J21" s="105"/>
    </row>
    <row r="22" spans="1:10" ht="16.5" customHeight="1" x14ac:dyDescent="0.15">
      <c r="A22" s="687" t="s">
        <v>142</v>
      </c>
      <c r="B22" s="687"/>
      <c r="C22" s="687"/>
      <c r="D22" s="687"/>
      <c r="E22" s="55">
        <v>1</v>
      </c>
      <c r="F22" s="55">
        <v>1</v>
      </c>
      <c r="G22" s="137">
        <f t="shared" si="0"/>
        <v>0</v>
      </c>
      <c r="H22" s="142">
        <f t="shared" si="1"/>
        <v>0</v>
      </c>
      <c r="I22" s="104"/>
      <c r="J22" s="105"/>
    </row>
    <row r="23" spans="1:10" ht="16.5" customHeight="1" x14ac:dyDescent="0.15">
      <c r="A23" s="687" t="s">
        <v>143</v>
      </c>
      <c r="B23" s="687"/>
      <c r="C23" s="687"/>
      <c r="D23" s="687"/>
      <c r="E23" s="55">
        <v>1</v>
      </c>
      <c r="F23" s="55">
        <v>1</v>
      </c>
      <c r="G23" s="137">
        <f t="shared" si="0"/>
        <v>0</v>
      </c>
      <c r="H23" s="142">
        <f t="shared" si="1"/>
        <v>0</v>
      </c>
      <c r="I23" s="104" t="s">
        <v>367</v>
      </c>
      <c r="J23" s="105"/>
    </row>
    <row r="24" spans="1:10" ht="16.5" customHeight="1" x14ac:dyDescent="0.15">
      <c r="A24" s="688" t="s">
        <v>144</v>
      </c>
      <c r="B24" s="692" t="s">
        <v>244</v>
      </c>
      <c r="C24" s="692"/>
      <c r="D24" s="692"/>
      <c r="E24" s="64">
        <f>SUM(E25:E27)</f>
        <v>4671408</v>
      </c>
      <c r="F24" s="64">
        <f>SUM(F25:F27)</f>
        <v>4870572</v>
      </c>
      <c r="G24" s="134">
        <f>SUM(G25:G27)</f>
        <v>-199164</v>
      </c>
      <c r="H24" s="139">
        <f>ROUND(G24/F24*100,2)</f>
        <v>-4.09</v>
      </c>
      <c r="I24" s="117"/>
      <c r="J24" s="118"/>
    </row>
    <row r="25" spans="1:10" ht="27.75" customHeight="1" x14ac:dyDescent="0.15">
      <c r="A25" s="598"/>
      <c r="B25" s="57"/>
      <c r="C25" s="697" t="s">
        <v>245</v>
      </c>
      <c r="D25" s="698"/>
      <c r="E25" s="67">
        <v>2920282</v>
      </c>
      <c r="F25" s="67">
        <v>2924393</v>
      </c>
      <c r="G25" s="135">
        <f t="shared" ref="G25:G69" si="2">E25-F25</f>
        <v>-4111</v>
      </c>
      <c r="H25" s="140">
        <f>ROUND(G25/F25*100,2)</f>
        <v>-0.14000000000000001</v>
      </c>
      <c r="I25" s="683" t="s">
        <v>435</v>
      </c>
      <c r="J25" s="684"/>
    </row>
    <row r="26" spans="1:10" ht="27.75" customHeight="1" x14ac:dyDescent="0.15">
      <c r="A26" s="598"/>
      <c r="B26" s="57"/>
      <c r="C26" s="693" t="s">
        <v>146</v>
      </c>
      <c r="D26" s="694"/>
      <c r="E26" s="67">
        <v>1318600</v>
      </c>
      <c r="F26" s="67">
        <v>1530916</v>
      </c>
      <c r="G26" s="135">
        <f t="shared" si="2"/>
        <v>-212316</v>
      </c>
      <c r="H26" s="140">
        <f>ROUND(G26/F26*100,2)</f>
        <v>-13.87</v>
      </c>
      <c r="I26" s="654" t="s">
        <v>434</v>
      </c>
      <c r="J26" s="655"/>
    </row>
    <row r="27" spans="1:10" ht="27.75" customHeight="1" x14ac:dyDescent="0.15">
      <c r="A27" s="598"/>
      <c r="B27" s="57"/>
      <c r="C27" s="746" t="s">
        <v>368</v>
      </c>
      <c r="D27" s="747"/>
      <c r="E27" s="132">
        <v>432526</v>
      </c>
      <c r="F27" s="132">
        <v>415263</v>
      </c>
      <c r="G27" s="138">
        <f t="shared" si="2"/>
        <v>17263</v>
      </c>
      <c r="H27" s="141">
        <f t="shared" ref="H27:H32" si="3">ROUND(G27/F27*100,2)</f>
        <v>4.16</v>
      </c>
      <c r="I27" s="742" t="s">
        <v>433</v>
      </c>
      <c r="J27" s="743"/>
    </row>
    <row r="28" spans="1:10" ht="27.75" customHeight="1" x14ac:dyDescent="0.15">
      <c r="A28" s="598"/>
      <c r="B28" s="750" t="s">
        <v>369</v>
      </c>
      <c r="C28" s="751"/>
      <c r="D28" s="752"/>
      <c r="E28" s="55">
        <v>99121</v>
      </c>
      <c r="F28" s="55">
        <v>90727</v>
      </c>
      <c r="G28" s="137">
        <f>E28-F28</f>
        <v>8394</v>
      </c>
      <c r="H28" s="142">
        <f t="shared" si="3"/>
        <v>9.25</v>
      </c>
      <c r="I28" s="656" t="s">
        <v>370</v>
      </c>
      <c r="J28" s="657"/>
    </row>
    <row r="29" spans="1:10" ht="16.5" customHeight="1" x14ac:dyDescent="0.15">
      <c r="A29" s="598"/>
      <c r="B29" s="685" t="s">
        <v>246</v>
      </c>
      <c r="C29" s="708"/>
      <c r="D29" s="686"/>
      <c r="E29" s="64">
        <f>SUM(E30:E31)</f>
        <v>59489</v>
      </c>
      <c r="F29" s="64">
        <f>SUM(F30:F31)</f>
        <v>51909</v>
      </c>
      <c r="G29" s="134">
        <f t="shared" si="2"/>
        <v>7580</v>
      </c>
      <c r="H29" s="139">
        <f t="shared" si="3"/>
        <v>14.6</v>
      </c>
      <c r="I29" s="117"/>
      <c r="J29" s="118"/>
    </row>
    <row r="30" spans="1:10" ht="27.75" customHeight="1" x14ac:dyDescent="0.15">
      <c r="A30" s="598"/>
      <c r="B30" s="52"/>
      <c r="C30" s="699" t="s">
        <v>371</v>
      </c>
      <c r="D30" s="700"/>
      <c r="E30" s="67">
        <v>59488</v>
      </c>
      <c r="F30" s="67">
        <v>51908</v>
      </c>
      <c r="G30" s="135">
        <f t="shared" si="2"/>
        <v>7580</v>
      </c>
      <c r="H30" s="140">
        <f t="shared" si="3"/>
        <v>14.6</v>
      </c>
      <c r="I30" s="669" t="s">
        <v>372</v>
      </c>
      <c r="J30" s="670"/>
    </row>
    <row r="31" spans="1:10" ht="16.5" customHeight="1" x14ac:dyDescent="0.15">
      <c r="A31" s="598"/>
      <c r="B31" s="52"/>
      <c r="C31" s="706" t="s">
        <v>247</v>
      </c>
      <c r="D31" s="707"/>
      <c r="E31" s="70">
        <v>1</v>
      </c>
      <c r="F31" s="70">
        <v>1</v>
      </c>
      <c r="G31" s="136">
        <f t="shared" si="2"/>
        <v>0</v>
      </c>
      <c r="H31" s="141">
        <f t="shared" si="3"/>
        <v>0</v>
      </c>
      <c r="I31" s="671"/>
      <c r="J31" s="672"/>
    </row>
    <row r="32" spans="1:10" ht="16.5" customHeight="1" x14ac:dyDescent="0.15">
      <c r="A32" s="599"/>
      <c r="B32" s="678" t="s">
        <v>140</v>
      </c>
      <c r="C32" s="679"/>
      <c r="D32" s="680"/>
      <c r="E32" s="55">
        <f>E24+E28+E29</f>
        <v>4830018</v>
      </c>
      <c r="F32" s="55">
        <f>F24+F28+F29</f>
        <v>5013208</v>
      </c>
      <c r="G32" s="137">
        <f>E32-F32</f>
        <v>-183190</v>
      </c>
      <c r="H32" s="142">
        <f t="shared" si="3"/>
        <v>-3.65</v>
      </c>
      <c r="I32" s="104"/>
      <c r="J32" s="105"/>
    </row>
    <row r="33" spans="1:10" ht="16.5" customHeight="1" x14ac:dyDescent="0.15">
      <c r="A33" s="43" t="s">
        <v>373</v>
      </c>
      <c r="B33" s="56"/>
      <c r="C33" s="56"/>
      <c r="D33" s="44"/>
      <c r="E33" s="64">
        <f>SUM(E34:E35)</f>
        <v>2712260</v>
      </c>
      <c r="F33" s="64">
        <f>SUM(F34:F35)</f>
        <v>1989089</v>
      </c>
      <c r="G33" s="134">
        <f t="shared" si="2"/>
        <v>723171</v>
      </c>
      <c r="H33" s="139">
        <f t="shared" ref="H33:H38" si="4">ROUND(G33/F33*100,2)</f>
        <v>36.36</v>
      </c>
      <c r="I33" s="126"/>
      <c r="J33" s="127"/>
    </row>
    <row r="34" spans="1:10" ht="16.5" customHeight="1" x14ac:dyDescent="0.15">
      <c r="A34" s="57"/>
      <c r="B34" s="693" t="s">
        <v>374</v>
      </c>
      <c r="C34" s="694"/>
      <c r="D34" s="694"/>
      <c r="E34" s="67">
        <v>2711172</v>
      </c>
      <c r="F34" s="67">
        <v>1988411</v>
      </c>
      <c r="G34" s="135">
        <f t="shared" si="2"/>
        <v>722761</v>
      </c>
      <c r="H34" s="140">
        <f t="shared" si="4"/>
        <v>36.35</v>
      </c>
      <c r="I34" s="654" t="s">
        <v>375</v>
      </c>
      <c r="J34" s="655"/>
    </row>
    <row r="35" spans="1:10" ht="16.5" customHeight="1" x14ac:dyDescent="0.15">
      <c r="A35" s="62"/>
      <c r="B35" s="695" t="s">
        <v>137</v>
      </c>
      <c r="C35" s="696"/>
      <c r="D35" s="696"/>
      <c r="E35" s="70">
        <v>1088</v>
      </c>
      <c r="F35" s="70">
        <v>678</v>
      </c>
      <c r="G35" s="136">
        <f t="shared" si="2"/>
        <v>410</v>
      </c>
      <c r="H35" s="141">
        <f t="shared" si="4"/>
        <v>60.47</v>
      </c>
      <c r="I35" s="644"/>
      <c r="J35" s="645"/>
    </row>
    <row r="36" spans="1:10" ht="16.5" customHeight="1" x14ac:dyDescent="0.15">
      <c r="A36" s="43" t="s">
        <v>376</v>
      </c>
      <c r="B36" s="56"/>
      <c r="C36" s="56"/>
      <c r="D36" s="44"/>
      <c r="E36" s="64">
        <f>SUM(E37:E39)</f>
        <v>624866</v>
      </c>
      <c r="F36" s="64">
        <f>SUM(F37:F39)</f>
        <v>245637</v>
      </c>
      <c r="G36" s="134">
        <f t="shared" si="2"/>
        <v>379229</v>
      </c>
      <c r="H36" s="139">
        <f t="shared" si="4"/>
        <v>154.38999999999999</v>
      </c>
      <c r="I36" s="126"/>
      <c r="J36" s="127"/>
    </row>
    <row r="37" spans="1:10" ht="27.75" customHeight="1" x14ac:dyDescent="0.15">
      <c r="A37" s="57"/>
      <c r="B37" s="699" t="s">
        <v>369</v>
      </c>
      <c r="C37" s="709"/>
      <c r="D37" s="700"/>
      <c r="E37" s="67">
        <v>99121</v>
      </c>
      <c r="F37" s="67">
        <v>90727</v>
      </c>
      <c r="G37" s="135">
        <f t="shared" si="2"/>
        <v>8394</v>
      </c>
      <c r="H37" s="140">
        <f t="shared" si="4"/>
        <v>9.25</v>
      </c>
      <c r="I37" s="658" t="s">
        <v>370</v>
      </c>
      <c r="J37" s="659"/>
    </row>
    <row r="38" spans="1:10" ht="16.5" customHeight="1" x14ac:dyDescent="0.15">
      <c r="A38" s="57"/>
      <c r="B38" s="748" t="s">
        <v>378</v>
      </c>
      <c r="C38" s="749"/>
      <c r="D38" s="749"/>
      <c r="E38" s="132">
        <v>140798</v>
      </c>
      <c r="F38" s="132">
        <v>154910</v>
      </c>
      <c r="G38" s="138">
        <f>E38-F38</f>
        <v>-14112</v>
      </c>
      <c r="H38" s="140">
        <f t="shared" si="4"/>
        <v>-9.11</v>
      </c>
      <c r="I38" s="742" t="s">
        <v>379</v>
      </c>
      <c r="J38" s="743"/>
    </row>
    <row r="39" spans="1:10" ht="16.5" customHeight="1" x14ac:dyDescent="0.15">
      <c r="A39" s="62"/>
      <c r="B39" s="695" t="s">
        <v>431</v>
      </c>
      <c r="C39" s="696"/>
      <c r="D39" s="696"/>
      <c r="E39" s="70">
        <v>384947</v>
      </c>
      <c r="F39" s="70">
        <v>0</v>
      </c>
      <c r="G39" s="136">
        <f>E39-F39</f>
        <v>384947</v>
      </c>
      <c r="H39" s="143" t="s">
        <v>306</v>
      </c>
      <c r="I39" s="644" t="s">
        <v>431</v>
      </c>
      <c r="J39" s="645"/>
    </row>
    <row r="40" spans="1:10" ht="27" customHeight="1" x14ac:dyDescent="0.15">
      <c r="A40" s="51" t="s">
        <v>380</v>
      </c>
      <c r="B40" s="49"/>
      <c r="C40" s="49"/>
      <c r="D40" s="50"/>
      <c r="E40" s="55">
        <v>373746</v>
      </c>
      <c r="F40" s="55">
        <v>282325</v>
      </c>
      <c r="G40" s="137">
        <f t="shared" si="2"/>
        <v>91421</v>
      </c>
      <c r="H40" s="142">
        <f t="shared" ref="H40:H55" si="5">ROUND(G40/F40*100,2)</f>
        <v>32.380000000000003</v>
      </c>
      <c r="I40" s="656" t="s">
        <v>381</v>
      </c>
      <c r="J40" s="657"/>
    </row>
    <row r="41" spans="1:10" ht="16.5" customHeight="1" x14ac:dyDescent="0.15">
      <c r="A41" s="51" t="s">
        <v>149</v>
      </c>
      <c r="B41" s="49"/>
      <c r="C41" s="49"/>
      <c r="D41" s="50"/>
      <c r="E41" s="55">
        <v>2</v>
      </c>
      <c r="F41" s="55">
        <v>2</v>
      </c>
      <c r="G41" s="137">
        <f t="shared" si="2"/>
        <v>0</v>
      </c>
      <c r="H41" s="142">
        <f t="shared" si="5"/>
        <v>0</v>
      </c>
      <c r="I41" s="652" t="s">
        <v>382</v>
      </c>
      <c r="J41" s="653"/>
    </row>
    <row r="42" spans="1:10" ht="16.5" customHeight="1" x14ac:dyDescent="0.15">
      <c r="A42" s="688" t="s">
        <v>150</v>
      </c>
      <c r="B42" s="48" t="s">
        <v>393</v>
      </c>
      <c r="C42" s="48"/>
      <c r="D42" s="48"/>
      <c r="E42" s="64">
        <f>SUM(E43:E44)</f>
        <v>270987</v>
      </c>
      <c r="F42" s="64">
        <f>SUM(F43:F44)</f>
        <v>264404</v>
      </c>
      <c r="G42" s="134">
        <f t="shared" si="2"/>
        <v>6583</v>
      </c>
      <c r="H42" s="139">
        <f t="shared" si="5"/>
        <v>2.4900000000000002</v>
      </c>
      <c r="I42" s="646" t="s">
        <v>383</v>
      </c>
      <c r="J42" s="647"/>
    </row>
    <row r="43" spans="1:10" ht="16.5" customHeight="1" x14ac:dyDescent="0.15">
      <c r="A43" s="689"/>
      <c r="B43" s="57"/>
      <c r="C43" s="72" t="s">
        <v>136</v>
      </c>
      <c r="D43" s="73"/>
      <c r="E43" s="67">
        <v>255775</v>
      </c>
      <c r="F43" s="67">
        <v>249222</v>
      </c>
      <c r="G43" s="135">
        <f t="shared" si="2"/>
        <v>6553</v>
      </c>
      <c r="H43" s="140">
        <f t="shared" si="5"/>
        <v>2.63</v>
      </c>
      <c r="I43" s="648"/>
      <c r="J43" s="649"/>
    </row>
    <row r="44" spans="1:10" ht="16.5" customHeight="1" x14ac:dyDescent="0.15">
      <c r="A44" s="689"/>
      <c r="B44" s="62"/>
      <c r="C44" s="76" t="s">
        <v>137</v>
      </c>
      <c r="D44" s="77"/>
      <c r="E44" s="70">
        <v>15212</v>
      </c>
      <c r="F44" s="70">
        <v>15182</v>
      </c>
      <c r="G44" s="136">
        <f t="shared" si="2"/>
        <v>30</v>
      </c>
      <c r="H44" s="141">
        <f t="shared" si="5"/>
        <v>0.2</v>
      </c>
      <c r="I44" s="648"/>
      <c r="J44" s="649"/>
    </row>
    <row r="45" spans="1:10" ht="16.5" customHeight="1" x14ac:dyDescent="0.15">
      <c r="A45" s="689"/>
      <c r="B45" s="48" t="s">
        <v>394</v>
      </c>
      <c r="C45" s="48"/>
      <c r="D45" s="48"/>
      <c r="E45" s="64">
        <f>SUM(E46:E47)</f>
        <v>89309</v>
      </c>
      <c r="F45" s="64">
        <f>SUM(F46:F47)</f>
        <v>92417</v>
      </c>
      <c r="G45" s="134">
        <f t="shared" si="2"/>
        <v>-3108</v>
      </c>
      <c r="H45" s="139">
        <f t="shared" si="5"/>
        <v>-3.36</v>
      </c>
      <c r="I45" s="648"/>
      <c r="J45" s="649"/>
    </row>
    <row r="46" spans="1:10" ht="16.5" customHeight="1" x14ac:dyDescent="0.15">
      <c r="A46" s="689"/>
      <c r="B46" s="57"/>
      <c r="C46" s="72" t="s">
        <v>136</v>
      </c>
      <c r="D46" s="73"/>
      <c r="E46" s="67">
        <v>84181</v>
      </c>
      <c r="F46" s="67">
        <v>86661</v>
      </c>
      <c r="G46" s="135">
        <f t="shared" si="2"/>
        <v>-2480</v>
      </c>
      <c r="H46" s="140">
        <f t="shared" si="5"/>
        <v>-2.86</v>
      </c>
      <c r="I46" s="648"/>
      <c r="J46" s="649"/>
    </row>
    <row r="47" spans="1:10" ht="16.5" customHeight="1" x14ac:dyDescent="0.15">
      <c r="A47" s="689"/>
      <c r="B47" s="62"/>
      <c r="C47" s="76" t="s">
        <v>137</v>
      </c>
      <c r="D47" s="77"/>
      <c r="E47" s="70">
        <v>5128</v>
      </c>
      <c r="F47" s="70">
        <v>5756</v>
      </c>
      <c r="G47" s="136">
        <f t="shared" si="2"/>
        <v>-628</v>
      </c>
      <c r="H47" s="141">
        <f t="shared" si="5"/>
        <v>-10.91</v>
      </c>
      <c r="I47" s="650"/>
      <c r="J47" s="651"/>
    </row>
    <row r="48" spans="1:10" ht="27" customHeight="1" x14ac:dyDescent="0.15">
      <c r="A48" s="689"/>
      <c r="B48" s="47" t="s">
        <v>152</v>
      </c>
      <c r="C48" s="47"/>
      <c r="D48" s="47"/>
      <c r="E48" s="55">
        <v>327400</v>
      </c>
      <c r="F48" s="55">
        <v>296514</v>
      </c>
      <c r="G48" s="137">
        <f t="shared" si="2"/>
        <v>30886</v>
      </c>
      <c r="H48" s="142">
        <f t="shared" si="5"/>
        <v>10.42</v>
      </c>
      <c r="I48" s="667" t="s">
        <v>384</v>
      </c>
      <c r="J48" s="668"/>
    </row>
    <row r="49" spans="1:10" ht="27" customHeight="1" x14ac:dyDescent="0.15">
      <c r="A49" s="689"/>
      <c r="B49" s="47" t="s">
        <v>153</v>
      </c>
      <c r="C49" s="47"/>
      <c r="D49" s="47"/>
      <c r="E49" s="55">
        <v>82000</v>
      </c>
      <c r="F49" s="55">
        <v>80800</v>
      </c>
      <c r="G49" s="137">
        <f t="shared" si="2"/>
        <v>1200</v>
      </c>
      <c r="H49" s="142">
        <f t="shared" si="5"/>
        <v>1.49</v>
      </c>
      <c r="I49" s="656" t="s">
        <v>385</v>
      </c>
      <c r="J49" s="657"/>
    </row>
    <row r="50" spans="1:10" ht="27.75" customHeight="1" x14ac:dyDescent="0.15">
      <c r="A50" s="689"/>
      <c r="B50" s="47" t="s">
        <v>386</v>
      </c>
      <c r="C50" s="47"/>
      <c r="D50" s="47"/>
      <c r="E50" s="55">
        <v>107559</v>
      </c>
      <c r="F50" s="55">
        <v>39536</v>
      </c>
      <c r="G50" s="137">
        <f t="shared" si="2"/>
        <v>68023</v>
      </c>
      <c r="H50" s="142">
        <f t="shared" si="5"/>
        <v>172.05</v>
      </c>
      <c r="I50" s="656" t="s">
        <v>387</v>
      </c>
      <c r="J50" s="666"/>
    </row>
    <row r="51" spans="1:10" ht="16.5" customHeight="1" x14ac:dyDescent="0.15">
      <c r="A51" s="689"/>
      <c r="B51" s="48" t="s">
        <v>155</v>
      </c>
      <c r="C51" s="48"/>
      <c r="D51" s="48"/>
      <c r="E51" s="64">
        <f>SUM(E52:E53)</f>
        <v>2392272</v>
      </c>
      <c r="F51" s="64">
        <f>SUM(F52:F53)</f>
        <v>2361423</v>
      </c>
      <c r="G51" s="134">
        <f t="shared" si="2"/>
        <v>30849</v>
      </c>
      <c r="H51" s="139">
        <f t="shared" si="5"/>
        <v>1.31</v>
      </c>
      <c r="I51" s="660"/>
      <c r="J51" s="661"/>
    </row>
    <row r="52" spans="1:10" ht="16.5" customHeight="1" x14ac:dyDescent="0.15">
      <c r="A52" s="689"/>
      <c r="B52" s="57"/>
      <c r="C52" s="72" t="s">
        <v>136</v>
      </c>
      <c r="D52" s="73"/>
      <c r="E52" s="67">
        <v>2147028</v>
      </c>
      <c r="F52" s="67">
        <v>2198280</v>
      </c>
      <c r="G52" s="135">
        <f t="shared" si="2"/>
        <v>-51252</v>
      </c>
      <c r="H52" s="140">
        <f t="shared" si="5"/>
        <v>-2.33</v>
      </c>
      <c r="I52" s="662"/>
      <c r="J52" s="663"/>
    </row>
    <row r="53" spans="1:10" ht="16.5" customHeight="1" x14ac:dyDescent="0.15">
      <c r="A53" s="689"/>
      <c r="B53" s="62"/>
      <c r="C53" s="76" t="s">
        <v>137</v>
      </c>
      <c r="D53" s="77"/>
      <c r="E53" s="70">
        <v>245244</v>
      </c>
      <c r="F53" s="70">
        <v>163143</v>
      </c>
      <c r="G53" s="136">
        <f t="shared" si="2"/>
        <v>82101</v>
      </c>
      <c r="H53" s="141">
        <f t="shared" si="5"/>
        <v>50.32</v>
      </c>
      <c r="I53" s="664"/>
      <c r="J53" s="665"/>
    </row>
    <row r="54" spans="1:10" ht="16.5" customHeight="1" x14ac:dyDescent="0.15">
      <c r="A54" s="690"/>
      <c r="B54" s="678" t="s">
        <v>140</v>
      </c>
      <c r="C54" s="679"/>
      <c r="D54" s="680"/>
      <c r="E54" s="55">
        <f>E42+E45+E48+E49+E50+E51</f>
        <v>3269527</v>
      </c>
      <c r="F54" s="55">
        <f>F42+F45+F48+F49+F50+F51</f>
        <v>3135094</v>
      </c>
      <c r="G54" s="137">
        <f t="shared" si="2"/>
        <v>134433</v>
      </c>
      <c r="H54" s="142">
        <f t="shared" si="5"/>
        <v>4.29</v>
      </c>
      <c r="I54" s="104"/>
      <c r="J54" s="105"/>
    </row>
    <row r="55" spans="1:10" ht="16.5" customHeight="1" x14ac:dyDescent="0.15">
      <c r="A55" s="711" t="s">
        <v>156</v>
      </c>
      <c r="B55" s="687" t="s">
        <v>157</v>
      </c>
      <c r="C55" s="687"/>
      <c r="D55" s="687"/>
      <c r="E55" s="55">
        <v>1</v>
      </c>
      <c r="F55" s="55">
        <v>1</v>
      </c>
      <c r="G55" s="137">
        <f t="shared" si="2"/>
        <v>0</v>
      </c>
      <c r="H55" s="142">
        <f t="shared" si="5"/>
        <v>0</v>
      </c>
      <c r="I55" s="660" t="s">
        <v>388</v>
      </c>
      <c r="J55" s="661"/>
    </row>
    <row r="56" spans="1:10" ht="16.5" customHeight="1" x14ac:dyDescent="0.15">
      <c r="A56" s="712"/>
      <c r="B56" s="687" t="s">
        <v>158</v>
      </c>
      <c r="C56" s="687"/>
      <c r="D56" s="687"/>
      <c r="E56" s="55">
        <v>0</v>
      </c>
      <c r="F56" s="55">
        <v>0</v>
      </c>
      <c r="G56" s="137">
        <f t="shared" si="2"/>
        <v>0</v>
      </c>
      <c r="H56" s="63" t="s">
        <v>377</v>
      </c>
      <c r="I56" s="662"/>
      <c r="J56" s="663"/>
    </row>
    <row r="57" spans="1:10" ht="16.5" customHeight="1" x14ac:dyDescent="0.15">
      <c r="A57" s="713"/>
      <c r="B57" s="682" t="s">
        <v>140</v>
      </c>
      <c r="C57" s="682"/>
      <c r="D57" s="682"/>
      <c r="E57" s="55">
        <f>SUM(E55:E56)</f>
        <v>1</v>
      </c>
      <c r="F57" s="55">
        <f>SUM(F55:F56)</f>
        <v>1</v>
      </c>
      <c r="G57" s="137">
        <f t="shared" si="2"/>
        <v>0</v>
      </c>
      <c r="H57" s="142">
        <f>ROUND(G57/F57*100,2)</f>
        <v>0</v>
      </c>
      <c r="I57" s="664"/>
      <c r="J57" s="665"/>
    </row>
    <row r="58" spans="1:10" ht="16.5" customHeight="1" x14ac:dyDescent="0.15">
      <c r="A58" s="688" t="s">
        <v>159</v>
      </c>
      <c r="B58" s="687" t="s">
        <v>160</v>
      </c>
      <c r="C58" s="687"/>
      <c r="D58" s="687"/>
      <c r="E58" s="55">
        <v>15000</v>
      </c>
      <c r="F58" s="55">
        <v>15000</v>
      </c>
      <c r="G58" s="137">
        <f t="shared" si="2"/>
        <v>0</v>
      </c>
      <c r="H58" s="142">
        <f>ROUND(G58/F58*100,2)</f>
        <v>0</v>
      </c>
      <c r="I58" s="104" t="s">
        <v>389</v>
      </c>
      <c r="J58" s="105"/>
    </row>
    <row r="59" spans="1:10" ht="16.5" customHeight="1" x14ac:dyDescent="0.15">
      <c r="A59" s="689"/>
      <c r="B59" s="687" t="s">
        <v>161</v>
      </c>
      <c r="C59" s="687"/>
      <c r="D59" s="687"/>
      <c r="E59" s="55">
        <v>20</v>
      </c>
      <c r="F59" s="55">
        <v>20</v>
      </c>
      <c r="G59" s="137">
        <f t="shared" si="2"/>
        <v>0</v>
      </c>
      <c r="H59" s="142">
        <f>ROUND(G59/F59*100,2)</f>
        <v>0</v>
      </c>
      <c r="I59" s="104" t="s">
        <v>390</v>
      </c>
      <c r="J59" s="105"/>
    </row>
    <row r="60" spans="1:10" ht="16.5" customHeight="1" x14ac:dyDescent="0.15">
      <c r="A60" s="689"/>
      <c r="B60" s="61" t="s">
        <v>162</v>
      </c>
      <c r="C60" s="82"/>
      <c r="D60" s="79"/>
      <c r="E60" s="64">
        <f>SUM(E61:E64)</f>
        <v>11002</v>
      </c>
      <c r="F60" s="64">
        <f>SUM(F61:F64)</f>
        <v>11002</v>
      </c>
      <c r="G60" s="134">
        <f t="shared" si="2"/>
        <v>0</v>
      </c>
      <c r="H60" s="139">
        <f>ROUND(G60/F60*100,2)</f>
        <v>0</v>
      </c>
      <c r="I60" s="128"/>
      <c r="J60" s="129"/>
    </row>
    <row r="61" spans="1:10" ht="16.5" customHeight="1" x14ac:dyDescent="0.15">
      <c r="A61" s="689"/>
      <c r="B61" s="78"/>
      <c r="C61" s="80" t="s">
        <v>248</v>
      </c>
      <c r="D61" s="81"/>
      <c r="E61" s="67">
        <v>1</v>
      </c>
      <c r="F61" s="67">
        <v>1</v>
      </c>
      <c r="G61" s="135">
        <f t="shared" si="2"/>
        <v>0</v>
      </c>
      <c r="H61" s="140">
        <f t="shared" ref="H61:H69" si="6">ROUND(G61/F61*100,2)</f>
        <v>0</v>
      </c>
      <c r="I61" s="654"/>
      <c r="J61" s="655"/>
    </row>
    <row r="62" spans="1:10" ht="16.5" customHeight="1" x14ac:dyDescent="0.15">
      <c r="A62" s="689"/>
      <c r="B62" s="78"/>
      <c r="C62" s="80" t="s">
        <v>249</v>
      </c>
      <c r="D62" s="81"/>
      <c r="E62" s="67">
        <v>1000</v>
      </c>
      <c r="F62" s="67">
        <v>1000</v>
      </c>
      <c r="G62" s="135">
        <f t="shared" si="2"/>
        <v>0</v>
      </c>
      <c r="H62" s="140">
        <f t="shared" si="6"/>
        <v>0</v>
      </c>
      <c r="I62" s="654" t="s">
        <v>391</v>
      </c>
      <c r="J62" s="655"/>
    </row>
    <row r="63" spans="1:10" ht="16.5" customHeight="1" x14ac:dyDescent="0.15">
      <c r="A63" s="689"/>
      <c r="B63" s="78"/>
      <c r="C63" s="80" t="s">
        <v>250</v>
      </c>
      <c r="D63" s="81"/>
      <c r="E63" s="67">
        <v>10000</v>
      </c>
      <c r="F63" s="67">
        <v>10000</v>
      </c>
      <c r="G63" s="135">
        <f t="shared" si="2"/>
        <v>0</v>
      </c>
      <c r="H63" s="140">
        <f t="shared" si="6"/>
        <v>0</v>
      </c>
      <c r="I63" s="654" t="s">
        <v>392</v>
      </c>
      <c r="J63" s="655"/>
    </row>
    <row r="64" spans="1:10" ht="16.5" customHeight="1" x14ac:dyDescent="0.15">
      <c r="A64" s="689"/>
      <c r="C64" s="74" t="s">
        <v>162</v>
      </c>
      <c r="D64" s="75"/>
      <c r="E64" s="70">
        <v>1</v>
      </c>
      <c r="F64" s="70">
        <v>1</v>
      </c>
      <c r="G64" s="136">
        <f t="shared" si="2"/>
        <v>0</v>
      </c>
      <c r="H64" s="141">
        <f t="shared" si="6"/>
        <v>0</v>
      </c>
      <c r="I64" s="644"/>
      <c r="J64" s="645"/>
    </row>
    <row r="65" spans="1:10" ht="16.5" customHeight="1" x14ac:dyDescent="0.15">
      <c r="A65" s="690"/>
      <c r="B65" s="682" t="s">
        <v>140</v>
      </c>
      <c r="C65" s="682"/>
      <c r="D65" s="682"/>
      <c r="E65" s="55">
        <f>E58+E59+E60</f>
        <v>26022</v>
      </c>
      <c r="F65" s="55">
        <f>F58+F59+F60</f>
        <v>26022</v>
      </c>
      <c r="G65" s="137">
        <f t="shared" si="2"/>
        <v>0</v>
      </c>
      <c r="H65" s="142">
        <f t="shared" si="6"/>
        <v>0</v>
      </c>
      <c r="I65" s="104"/>
      <c r="J65" s="105"/>
    </row>
    <row r="66" spans="1:10" ht="16.5" customHeight="1" x14ac:dyDescent="0.15">
      <c r="A66" s="688" t="s">
        <v>251</v>
      </c>
      <c r="B66" s="701" t="s">
        <v>252</v>
      </c>
      <c r="C66" s="701"/>
      <c r="D66" s="701"/>
      <c r="E66" s="55">
        <v>13441263</v>
      </c>
      <c r="F66" s="55">
        <v>13130485</v>
      </c>
      <c r="G66" s="137">
        <f t="shared" si="2"/>
        <v>310778</v>
      </c>
      <c r="H66" s="142">
        <f t="shared" si="6"/>
        <v>2.37</v>
      </c>
      <c r="I66" s="104"/>
      <c r="J66" s="105"/>
    </row>
    <row r="67" spans="1:10" ht="16.5" customHeight="1" x14ac:dyDescent="0.15">
      <c r="A67" s="689"/>
      <c r="B67" s="701" t="s">
        <v>253</v>
      </c>
      <c r="C67" s="701"/>
      <c r="D67" s="701"/>
      <c r="E67" s="55">
        <v>2975150</v>
      </c>
      <c r="F67" s="55">
        <v>2134932</v>
      </c>
      <c r="G67" s="137">
        <f t="shared" si="2"/>
        <v>840218</v>
      </c>
      <c r="H67" s="142">
        <f t="shared" si="6"/>
        <v>39.36</v>
      </c>
      <c r="I67" s="104"/>
      <c r="J67" s="105"/>
    </row>
    <row r="68" spans="1:10" ht="16.5" customHeight="1" x14ac:dyDescent="0.15">
      <c r="A68" s="689"/>
      <c r="B68" s="701" t="s">
        <v>254</v>
      </c>
      <c r="C68" s="701"/>
      <c r="D68" s="701"/>
      <c r="E68" s="55">
        <v>1189762</v>
      </c>
      <c r="F68" s="55">
        <v>1038162</v>
      </c>
      <c r="G68" s="137">
        <f t="shared" si="2"/>
        <v>151600</v>
      </c>
      <c r="H68" s="142">
        <f t="shared" si="6"/>
        <v>14.6</v>
      </c>
      <c r="I68" s="104"/>
      <c r="J68" s="105"/>
    </row>
    <row r="69" spans="1:10" ht="16.5" customHeight="1" x14ac:dyDescent="0.15">
      <c r="A69" s="710"/>
      <c r="B69" s="714" t="s">
        <v>255</v>
      </c>
      <c r="C69" s="715"/>
      <c r="D69" s="716"/>
      <c r="E69" s="55">
        <f>SUM(E66:E68)</f>
        <v>17606175</v>
      </c>
      <c r="F69" s="55">
        <f>SUM(F66:F68)</f>
        <v>16303579</v>
      </c>
      <c r="G69" s="137">
        <f t="shared" si="2"/>
        <v>1302596</v>
      </c>
      <c r="H69" s="142">
        <f t="shared" si="6"/>
        <v>7.99</v>
      </c>
      <c r="I69" s="104"/>
      <c r="J69" s="105"/>
    </row>
  </sheetData>
  <mergeCells count="70">
    <mergeCell ref="I64:J64"/>
    <mergeCell ref="I49:J49"/>
    <mergeCell ref="I51:J53"/>
    <mergeCell ref="I55:J57"/>
    <mergeCell ref="I63:J63"/>
    <mergeCell ref="I62:J62"/>
    <mergeCell ref="I61:J61"/>
    <mergeCell ref="I50:J50"/>
    <mergeCell ref="A1:J1"/>
    <mergeCell ref="I5:J6"/>
    <mergeCell ref="B21:D21"/>
    <mergeCell ref="B14:B20"/>
    <mergeCell ref="C20:D20"/>
    <mergeCell ref="C7:D7"/>
    <mergeCell ref="C10:D10"/>
    <mergeCell ref="C14:D14"/>
    <mergeCell ref="C17:D17"/>
    <mergeCell ref="B7:B13"/>
    <mergeCell ref="G5:H5"/>
    <mergeCell ref="E5:E6"/>
    <mergeCell ref="F5:F6"/>
    <mergeCell ref="A5:D6"/>
    <mergeCell ref="I40:J40"/>
    <mergeCell ref="I39:J39"/>
    <mergeCell ref="I28:J28"/>
    <mergeCell ref="I38:J38"/>
    <mergeCell ref="I30:J30"/>
    <mergeCell ref="I31:J31"/>
    <mergeCell ref="I34:J35"/>
    <mergeCell ref="I42:J47"/>
    <mergeCell ref="I41:J41"/>
    <mergeCell ref="B59:D59"/>
    <mergeCell ref="B58:D58"/>
    <mergeCell ref="B54:D54"/>
    <mergeCell ref="B55:D55"/>
    <mergeCell ref="I48:J48"/>
    <mergeCell ref="A66:A69"/>
    <mergeCell ref="A55:A57"/>
    <mergeCell ref="B69:D69"/>
    <mergeCell ref="B66:D66"/>
    <mergeCell ref="B67:D67"/>
    <mergeCell ref="B68:D68"/>
    <mergeCell ref="B57:D57"/>
    <mergeCell ref="B56:D56"/>
    <mergeCell ref="A58:A65"/>
    <mergeCell ref="B65:D65"/>
    <mergeCell ref="B39:D39"/>
    <mergeCell ref="C26:D26"/>
    <mergeCell ref="A7:A21"/>
    <mergeCell ref="C13:D13"/>
    <mergeCell ref="A22:D22"/>
    <mergeCell ref="A23:D23"/>
    <mergeCell ref="A24:A32"/>
    <mergeCell ref="C31:D31"/>
    <mergeCell ref="A42:A54"/>
    <mergeCell ref="B24:D24"/>
    <mergeCell ref="B29:D29"/>
    <mergeCell ref="I37:J37"/>
    <mergeCell ref="C25:D25"/>
    <mergeCell ref="C27:D27"/>
    <mergeCell ref="C30:D30"/>
    <mergeCell ref="B34:D34"/>
    <mergeCell ref="I27:J27"/>
    <mergeCell ref="B32:D32"/>
    <mergeCell ref="I25:J25"/>
    <mergeCell ref="I26:J26"/>
    <mergeCell ref="B37:D37"/>
    <mergeCell ref="B38:D38"/>
    <mergeCell ref="B28:D28"/>
    <mergeCell ref="B35:D35"/>
  </mergeCells>
  <phoneticPr fontId="2"/>
  <dataValidations count="2">
    <dataValidation imeMode="off" allowBlank="1" showInputMessage="1" showErrorMessage="1" sqref="E7:H69"/>
    <dataValidation imeMode="hiragana" allowBlank="1" showInputMessage="1" showErrorMessage="1" sqref="I54:I55 J32 I40:I41 J4 J29 J54 I48:I51 I4:I33 I58:J59 J7:J24 I65:J65536 I61:I64 I36:I37"/>
  </dataValidations>
  <printOptions horizontalCentered="1"/>
  <pageMargins left="0.39370078740157483" right="0.39370078740157483" top="0.98425196850393704" bottom="0.59055118110236227" header="0.9055118110236221" footer="0.51181102362204722"/>
  <pageSetup paperSize="9" scale="86" orientation="portrait" verticalDpi="0" r:id="rId1"/>
  <headerFooter alignWithMargins="0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85" zoomScaleNormal="100" workbookViewId="0">
      <selection activeCell="E32" sqref="E32"/>
    </sheetView>
  </sheetViews>
  <sheetFormatPr defaultRowHeight="16.5" customHeight="1" x14ac:dyDescent="0.15"/>
  <cols>
    <col min="1" max="2" width="3.125" style="40" customWidth="1"/>
    <col min="3" max="3" width="16.625" style="40" customWidth="1"/>
    <col min="4" max="5" width="13.625" style="40" customWidth="1"/>
    <col min="6" max="6" width="11.625" style="40" customWidth="1"/>
    <col min="7" max="7" width="8.625" style="40" customWidth="1"/>
    <col min="8" max="8" width="18.625" style="40" customWidth="1"/>
    <col min="9" max="9" width="12.625" style="41" customWidth="1"/>
    <col min="10" max="16384" width="9" style="40"/>
  </cols>
  <sheetData>
    <row r="1" spans="1:9" ht="15" customHeight="1" x14ac:dyDescent="0.15">
      <c r="A1" s="40" t="s">
        <v>256</v>
      </c>
      <c r="I1" s="131" t="s">
        <v>363</v>
      </c>
    </row>
    <row r="2" spans="1:9" ht="14.25" x14ac:dyDescent="0.15">
      <c r="A2" s="674" t="s">
        <v>0</v>
      </c>
      <c r="B2" s="620"/>
      <c r="C2" s="559"/>
      <c r="D2" s="722" t="s">
        <v>364</v>
      </c>
      <c r="E2" s="722" t="s">
        <v>365</v>
      </c>
      <c r="F2" s="714" t="s">
        <v>15</v>
      </c>
      <c r="G2" s="716"/>
      <c r="H2" s="674" t="s">
        <v>19</v>
      </c>
      <c r="I2" s="719"/>
    </row>
    <row r="3" spans="1:9" ht="24.75" x14ac:dyDescent="0.15">
      <c r="A3" s="560"/>
      <c r="B3" s="621"/>
      <c r="C3" s="561"/>
      <c r="D3" s="723"/>
      <c r="E3" s="723"/>
      <c r="F3" s="130" t="s">
        <v>366</v>
      </c>
      <c r="G3" s="130" t="s">
        <v>432</v>
      </c>
      <c r="H3" s="720"/>
      <c r="I3" s="721"/>
    </row>
    <row r="4" spans="1:9" ht="16.5" customHeight="1" x14ac:dyDescent="0.15">
      <c r="A4" s="711" t="s">
        <v>163</v>
      </c>
      <c r="B4" s="51" t="s">
        <v>164</v>
      </c>
      <c r="C4" s="59"/>
      <c r="D4" s="55">
        <v>211643</v>
      </c>
      <c r="E4" s="55">
        <v>185198</v>
      </c>
      <c r="F4" s="137">
        <f>D4-E4</f>
        <v>26445</v>
      </c>
      <c r="G4" s="142">
        <f>ROUND(F4/E4*100,2)</f>
        <v>14.28</v>
      </c>
      <c r="H4" s="753" t="s">
        <v>437</v>
      </c>
      <c r="I4" s="726"/>
    </row>
    <row r="5" spans="1:9" ht="16.5" customHeight="1" x14ac:dyDescent="0.15">
      <c r="A5" s="712"/>
      <c r="B5" s="51" t="s">
        <v>165</v>
      </c>
      <c r="C5" s="49"/>
      <c r="D5" s="55">
        <v>115757</v>
      </c>
      <c r="E5" s="55">
        <v>112960</v>
      </c>
      <c r="F5" s="137">
        <f t="shared" ref="F5:F43" si="0">D5-E5</f>
        <v>2797</v>
      </c>
      <c r="G5" s="142">
        <f t="shared" ref="G5:G26" si="1">ROUND(F5/E5*100,2)</f>
        <v>2.48</v>
      </c>
      <c r="H5" s="727"/>
      <c r="I5" s="728"/>
    </row>
    <row r="6" spans="1:9" ht="16.5" customHeight="1" x14ac:dyDescent="0.15">
      <c r="A6" s="713"/>
      <c r="B6" s="678" t="s">
        <v>140</v>
      </c>
      <c r="C6" s="680"/>
      <c r="D6" s="55">
        <f>SUM(D4:D5)</f>
        <v>327400</v>
      </c>
      <c r="E6" s="55">
        <f>SUM(E4:E5)</f>
        <v>298158</v>
      </c>
      <c r="F6" s="137">
        <f t="shared" si="0"/>
        <v>29242</v>
      </c>
      <c r="G6" s="142">
        <f t="shared" si="1"/>
        <v>9.81</v>
      </c>
      <c r="H6" s="729"/>
      <c r="I6" s="730"/>
    </row>
    <row r="7" spans="1:9" ht="16.5" customHeight="1" x14ac:dyDescent="0.15">
      <c r="A7" s="688" t="s">
        <v>166</v>
      </c>
      <c r="B7" s="688" t="s">
        <v>257</v>
      </c>
      <c r="C7" s="51" t="s">
        <v>258</v>
      </c>
      <c r="D7" s="55">
        <v>7593125</v>
      </c>
      <c r="E7" s="55">
        <v>7017854</v>
      </c>
      <c r="F7" s="137">
        <f t="shared" si="0"/>
        <v>575271</v>
      </c>
      <c r="G7" s="142">
        <f t="shared" si="1"/>
        <v>8.1999999999999993</v>
      </c>
      <c r="H7" s="104" t="s">
        <v>308</v>
      </c>
      <c r="I7" s="105" t="s">
        <v>421</v>
      </c>
    </row>
    <row r="8" spans="1:9" ht="16.5" customHeight="1" x14ac:dyDescent="0.15">
      <c r="A8" s="689"/>
      <c r="B8" s="689"/>
      <c r="C8" s="51" t="s">
        <v>259</v>
      </c>
      <c r="D8" s="55">
        <v>155675</v>
      </c>
      <c r="E8" s="55">
        <v>116552</v>
      </c>
      <c r="F8" s="137">
        <f t="shared" si="0"/>
        <v>39123</v>
      </c>
      <c r="G8" s="142">
        <f t="shared" si="1"/>
        <v>33.57</v>
      </c>
      <c r="H8" s="104" t="s">
        <v>308</v>
      </c>
      <c r="I8" s="105" t="s">
        <v>422</v>
      </c>
    </row>
    <row r="9" spans="1:9" ht="16.5" customHeight="1" x14ac:dyDescent="0.15">
      <c r="A9" s="689"/>
      <c r="B9" s="689"/>
      <c r="C9" s="51" t="s">
        <v>260</v>
      </c>
      <c r="D9" s="55">
        <v>754997</v>
      </c>
      <c r="E9" s="55">
        <v>701658</v>
      </c>
      <c r="F9" s="137">
        <f t="shared" si="0"/>
        <v>53339</v>
      </c>
      <c r="G9" s="142">
        <f t="shared" si="1"/>
        <v>7.6</v>
      </c>
      <c r="H9" s="104" t="s">
        <v>308</v>
      </c>
      <c r="I9" s="105" t="s">
        <v>423</v>
      </c>
    </row>
    <row r="10" spans="1:9" ht="16.5" customHeight="1" x14ac:dyDescent="0.15">
      <c r="A10" s="689"/>
      <c r="B10" s="689"/>
      <c r="C10" s="51" t="s">
        <v>261</v>
      </c>
      <c r="D10" s="55">
        <v>180</v>
      </c>
      <c r="E10" s="55">
        <v>180</v>
      </c>
      <c r="F10" s="137">
        <f t="shared" si="0"/>
        <v>0</v>
      </c>
      <c r="G10" s="142">
        <f t="shared" si="1"/>
        <v>0</v>
      </c>
      <c r="H10" s="106"/>
      <c r="I10" s="107"/>
    </row>
    <row r="11" spans="1:9" ht="16.5" customHeight="1" x14ac:dyDescent="0.15">
      <c r="A11" s="689"/>
      <c r="B11" s="689"/>
      <c r="C11" s="51" t="s">
        <v>262</v>
      </c>
      <c r="D11" s="55">
        <v>8569</v>
      </c>
      <c r="E11" s="55">
        <v>9414</v>
      </c>
      <c r="F11" s="137">
        <f t="shared" si="0"/>
        <v>-845</v>
      </c>
      <c r="G11" s="142">
        <f t="shared" si="1"/>
        <v>-8.98</v>
      </c>
      <c r="H11" s="734" t="s">
        <v>395</v>
      </c>
      <c r="I11" s="735"/>
    </row>
    <row r="12" spans="1:9" ht="16.5" customHeight="1" x14ac:dyDescent="0.15">
      <c r="A12" s="689"/>
      <c r="B12" s="690"/>
      <c r="C12" s="46" t="s">
        <v>140</v>
      </c>
      <c r="D12" s="55">
        <f>SUM(D7:D11)</f>
        <v>8512546</v>
      </c>
      <c r="E12" s="55">
        <f>SUM(E7:E11)</f>
        <v>7845658</v>
      </c>
      <c r="F12" s="137">
        <f t="shared" si="0"/>
        <v>666888</v>
      </c>
      <c r="G12" s="142">
        <f t="shared" si="1"/>
        <v>8.5</v>
      </c>
      <c r="H12" s="104"/>
      <c r="I12" s="105"/>
    </row>
    <row r="13" spans="1:9" ht="27" x14ac:dyDescent="0.15">
      <c r="A13" s="689"/>
      <c r="B13" s="51" t="s">
        <v>167</v>
      </c>
      <c r="C13" s="49"/>
      <c r="D13" s="55">
        <v>46754</v>
      </c>
      <c r="E13" s="55">
        <v>42848</v>
      </c>
      <c r="F13" s="137">
        <f t="shared" si="0"/>
        <v>3906</v>
      </c>
      <c r="G13" s="142">
        <f t="shared" si="1"/>
        <v>9.1199999999999992</v>
      </c>
      <c r="H13" s="106" t="s">
        <v>396</v>
      </c>
      <c r="I13" s="107" t="s">
        <v>424</v>
      </c>
    </row>
    <row r="14" spans="1:9" ht="27" x14ac:dyDescent="0.15">
      <c r="A14" s="689"/>
      <c r="B14" s="49" t="s">
        <v>168</v>
      </c>
      <c r="C14" s="49"/>
      <c r="D14" s="55">
        <v>123000</v>
      </c>
      <c r="E14" s="55">
        <v>121200</v>
      </c>
      <c r="F14" s="137">
        <f t="shared" si="0"/>
        <v>1800</v>
      </c>
      <c r="G14" s="142">
        <f t="shared" si="1"/>
        <v>1.49</v>
      </c>
      <c r="H14" s="106" t="s">
        <v>397</v>
      </c>
      <c r="I14" s="107" t="s">
        <v>425</v>
      </c>
    </row>
    <row r="15" spans="1:9" ht="27" x14ac:dyDescent="0.15">
      <c r="A15" s="689"/>
      <c r="B15" s="49" t="s">
        <v>170</v>
      </c>
      <c r="C15" s="49"/>
      <c r="D15" s="55">
        <v>62300</v>
      </c>
      <c r="E15" s="55">
        <v>59360</v>
      </c>
      <c r="F15" s="137">
        <f t="shared" si="0"/>
        <v>2940</v>
      </c>
      <c r="G15" s="142">
        <f t="shared" si="1"/>
        <v>4.95</v>
      </c>
      <c r="H15" s="106" t="s">
        <v>397</v>
      </c>
      <c r="I15" s="107" t="s">
        <v>426</v>
      </c>
    </row>
    <row r="16" spans="1:9" ht="16.5" customHeight="1" x14ac:dyDescent="0.15">
      <c r="A16" s="689"/>
      <c r="B16" s="714" t="s">
        <v>263</v>
      </c>
      <c r="C16" s="716"/>
      <c r="D16" s="55">
        <f>D12+D13+D14+D15</f>
        <v>8744600</v>
      </c>
      <c r="E16" s="55">
        <f>E12+E13+E14+E15</f>
        <v>8069066</v>
      </c>
      <c r="F16" s="137">
        <f t="shared" si="0"/>
        <v>675534</v>
      </c>
      <c r="G16" s="142">
        <f t="shared" si="1"/>
        <v>8.3699999999999992</v>
      </c>
      <c r="H16" s="104"/>
      <c r="I16" s="105"/>
    </row>
    <row r="17" spans="1:9" ht="16.5" customHeight="1" x14ac:dyDescent="0.15">
      <c r="A17" s="689"/>
      <c r="B17" s="688" t="s">
        <v>264</v>
      </c>
      <c r="C17" s="51" t="s">
        <v>258</v>
      </c>
      <c r="D17" s="55">
        <v>2676337</v>
      </c>
      <c r="E17" s="55">
        <v>1940081</v>
      </c>
      <c r="F17" s="137">
        <f t="shared" si="0"/>
        <v>736256</v>
      </c>
      <c r="G17" s="142">
        <f t="shared" si="1"/>
        <v>37.950000000000003</v>
      </c>
      <c r="H17" s="104" t="s">
        <v>308</v>
      </c>
      <c r="I17" s="105" t="s">
        <v>429</v>
      </c>
    </row>
    <row r="18" spans="1:9" ht="16.5" customHeight="1" x14ac:dyDescent="0.15">
      <c r="A18" s="689"/>
      <c r="B18" s="598"/>
      <c r="C18" s="51" t="s">
        <v>259</v>
      </c>
      <c r="D18" s="55">
        <v>36879</v>
      </c>
      <c r="E18" s="55">
        <v>26424</v>
      </c>
      <c r="F18" s="137">
        <f t="shared" si="0"/>
        <v>10455</v>
      </c>
      <c r="G18" s="142">
        <f t="shared" si="1"/>
        <v>39.57</v>
      </c>
      <c r="H18" s="104" t="s">
        <v>308</v>
      </c>
      <c r="I18" s="105" t="s">
        <v>428</v>
      </c>
    </row>
    <row r="19" spans="1:9" ht="16.5" customHeight="1" x14ac:dyDescent="0.15">
      <c r="A19" s="689"/>
      <c r="B19" s="598"/>
      <c r="C19" s="51" t="s">
        <v>260</v>
      </c>
      <c r="D19" s="55">
        <v>261754</v>
      </c>
      <c r="E19" s="55">
        <v>168217</v>
      </c>
      <c r="F19" s="137">
        <f t="shared" si="0"/>
        <v>93537</v>
      </c>
      <c r="G19" s="142">
        <f t="shared" si="1"/>
        <v>55.6</v>
      </c>
      <c r="H19" s="104" t="s">
        <v>308</v>
      </c>
      <c r="I19" s="105" t="s">
        <v>427</v>
      </c>
    </row>
    <row r="20" spans="1:9" ht="16.5" customHeight="1" x14ac:dyDescent="0.15">
      <c r="A20" s="689"/>
      <c r="B20" s="598"/>
      <c r="C20" s="51" t="s">
        <v>261</v>
      </c>
      <c r="D20" s="55">
        <v>180</v>
      </c>
      <c r="E20" s="55">
        <v>210</v>
      </c>
      <c r="F20" s="137">
        <f t="shared" si="0"/>
        <v>-30</v>
      </c>
      <c r="G20" s="142">
        <f t="shared" si="1"/>
        <v>-14.29</v>
      </c>
      <c r="H20" s="106"/>
      <c r="I20" s="107"/>
    </row>
    <row r="21" spans="1:9" ht="16.5" customHeight="1" x14ac:dyDescent="0.15">
      <c r="A21" s="689"/>
      <c r="B21" s="599"/>
      <c r="C21" s="51" t="s">
        <v>262</v>
      </c>
      <c r="D21" s="55">
        <v>1215</v>
      </c>
      <c r="E21" s="55">
        <v>1105</v>
      </c>
      <c r="F21" s="137">
        <f t="shared" si="0"/>
        <v>110</v>
      </c>
      <c r="G21" s="142">
        <f t="shared" si="1"/>
        <v>9.9499999999999993</v>
      </c>
      <c r="H21" s="734" t="s">
        <v>395</v>
      </c>
      <c r="I21" s="735"/>
    </row>
    <row r="22" spans="1:9" ht="16.5" customHeight="1" x14ac:dyDescent="0.15">
      <c r="A22" s="689"/>
      <c r="B22" s="676" t="s">
        <v>265</v>
      </c>
      <c r="C22" s="561"/>
      <c r="D22" s="55">
        <f>SUM(D17:D21)</f>
        <v>2976365</v>
      </c>
      <c r="E22" s="55">
        <f>SUM(E17:E21)</f>
        <v>2136037</v>
      </c>
      <c r="F22" s="137">
        <f t="shared" si="0"/>
        <v>840328</v>
      </c>
      <c r="G22" s="142">
        <f t="shared" si="1"/>
        <v>39.340000000000003</v>
      </c>
      <c r="H22" s="104"/>
      <c r="I22" s="105"/>
    </row>
    <row r="23" spans="1:9" ht="16.5" customHeight="1" x14ac:dyDescent="0.15">
      <c r="A23" s="690"/>
      <c r="B23" s="731" t="s">
        <v>140</v>
      </c>
      <c r="C23" s="732"/>
      <c r="D23" s="55">
        <f>D16+D22</f>
        <v>11720965</v>
      </c>
      <c r="E23" s="55">
        <f>E16+E22</f>
        <v>10205103</v>
      </c>
      <c r="F23" s="137">
        <f t="shared" si="0"/>
        <v>1515862</v>
      </c>
      <c r="G23" s="142">
        <f t="shared" si="1"/>
        <v>14.85</v>
      </c>
      <c r="H23" s="104"/>
      <c r="I23" s="105"/>
    </row>
    <row r="24" spans="1:9" ht="16.5" customHeight="1" x14ac:dyDescent="0.15">
      <c r="A24" s="61" t="s">
        <v>266</v>
      </c>
      <c r="B24" s="82"/>
      <c r="C24" s="54"/>
      <c r="D24" s="64">
        <f>SUM(D25:D27)</f>
        <v>3927993</v>
      </c>
      <c r="E24" s="64">
        <f>SUM(E25:E27)</f>
        <v>4355868</v>
      </c>
      <c r="F24" s="134">
        <f t="shared" si="0"/>
        <v>-427875</v>
      </c>
      <c r="G24" s="139">
        <f t="shared" si="1"/>
        <v>-9.82</v>
      </c>
      <c r="H24" s="117"/>
      <c r="I24" s="118"/>
    </row>
    <row r="25" spans="1:9" ht="27.75" customHeight="1" x14ac:dyDescent="0.15">
      <c r="A25" s="57"/>
      <c r="B25" s="84" t="s">
        <v>267</v>
      </c>
      <c r="C25" s="85"/>
      <c r="D25" s="67">
        <v>3868225</v>
      </c>
      <c r="E25" s="67">
        <v>4295628</v>
      </c>
      <c r="F25" s="135">
        <f t="shared" si="0"/>
        <v>-427403</v>
      </c>
      <c r="G25" s="140">
        <f t="shared" si="1"/>
        <v>-9.9499999999999993</v>
      </c>
      <c r="H25" s="654" t="s">
        <v>398</v>
      </c>
      <c r="I25" s="655"/>
    </row>
    <row r="26" spans="1:9" ht="16.5" customHeight="1" x14ac:dyDescent="0.15">
      <c r="A26" s="57"/>
      <c r="B26" s="80" t="s">
        <v>268</v>
      </c>
      <c r="C26" s="86"/>
      <c r="D26" s="67">
        <v>59768</v>
      </c>
      <c r="E26" s="67">
        <v>60240</v>
      </c>
      <c r="F26" s="135">
        <f t="shared" si="0"/>
        <v>-472</v>
      </c>
      <c r="G26" s="140">
        <f t="shared" si="1"/>
        <v>-0.78</v>
      </c>
      <c r="H26" s="119" t="s">
        <v>399</v>
      </c>
      <c r="I26" s="120"/>
    </row>
    <row r="27" spans="1:9" ht="16.5" customHeight="1" x14ac:dyDescent="0.15">
      <c r="A27" s="83"/>
      <c r="B27" s="74" t="s">
        <v>269</v>
      </c>
      <c r="C27" s="87"/>
      <c r="D27" s="70">
        <v>0</v>
      </c>
      <c r="E27" s="70">
        <v>0</v>
      </c>
      <c r="F27" s="136">
        <f t="shared" si="0"/>
        <v>0</v>
      </c>
      <c r="G27" s="143" t="s">
        <v>377</v>
      </c>
      <c r="H27" s="121"/>
      <c r="I27" s="122"/>
    </row>
    <row r="28" spans="1:9" ht="16.5" customHeight="1" x14ac:dyDescent="0.15">
      <c r="A28" s="51" t="s">
        <v>400</v>
      </c>
      <c r="B28" s="49"/>
      <c r="C28" s="49"/>
      <c r="D28" s="55">
        <v>1189762</v>
      </c>
      <c r="E28" s="55">
        <v>1038162</v>
      </c>
      <c r="F28" s="137">
        <f t="shared" si="0"/>
        <v>151600</v>
      </c>
      <c r="G28" s="142">
        <f>ROUND(F28/E28*100,2)</f>
        <v>14.6</v>
      </c>
      <c r="H28" s="104" t="s">
        <v>401</v>
      </c>
      <c r="I28" s="123"/>
    </row>
    <row r="29" spans="1:9" ht="16.5" customHeight="1" x14ac:dyDescent="0.15">
      <c r="A29" s="60" t="s">
        <v>402</v>
      </c>
      <c r="C29" s="56"/>
      <c r="D29" s="64">
        <f>SUM(D30:D31)</f>
        <v>396496</v>
      </c>
      <c r="E29" s="64">
        <f>SUM(E30:E31)</f>
        <v>362919</v>
      </c>
      <c r="F29" s="134">
        <f t="shared" si="0"/>
        <v>33577</v>
      </c>
      <c r="G29" s="139">
        <f>ROUND(F29/E29*100,2)</f>
        <v>9.25</v>
      </c>
      <c r="H29" s="117"/>
      <c r="I29" s="118"/>
    </row>
    <row r="30" spans="1:9" ht="16.5" customHeight="1" x14ac:dyDescent="0.15">
      <c r="A30" s="88"/>
      <c r="B30" s="699" t="s">
        <v>402</v>
      </c>
      <c r="C30" s="724"/>
      <c r="D30" s="67">
        <v>396488</v>
      </c>
      <c r="E30" s="67">
        <v>362908</v>
      </c>
      <c r="F30" s="135">
        <f t="shared" si="0"/>
        <v>33580</v>
      </c>
      <c r="G30" s="140">
        <f>ROUND(F30/E30*100,2)</f>
        <v>9.25</v>
      </c>
      <c r="H30" s="742" t="s">
        <v>403</v>
      </c>
      <c r="I30" s="743"/>
    </row>
    <row r="31" spans="1:9" ht="16.5" customHeight="1" x14ac:dyDescent="0.15">
      <c r="A31" s="88"/>
      <c r="B31" s="74" t="s">
        <v>270</v>
      </c>
      <c r="C31" s="87"/>
      <c r="D31" s="70">
        <v>8</v>
      </c>
      <c r="E31" s="70">
        <v>11</v>
      </c>
      <c r="F31" s="136">
        <f t="shared" si="0"/>
        <v>-3</v>
      </c>
      <c r="G31" s="141">
        <f>ROUND(F31/E31*100,2)</f>
        <v>-27.27</v>
      </c>
      <c r="H31" s="744"/>
      <c r="I31" s="745"/>
    </row>
    <row r="32" spans="1:9" ht="27" x14ac:dyDescent="0.15">
      <c r="A32" s="51" t="s">
        <v>172</v>
      </c>
      <c r="B32" s="49"/>
      <c r="C32" s="49"/>
      <c r="D32" s="55">
        <v>17100</v>
      </c>
      <c r="E32" s="55">
        <v>16910</v>
      </c>
      <c r="F32" s="137">
        <f t="shared" si="0"/>
        <v>190</v>
      </c>
      <c r="G32" s="142">
        <f t="shared" ref="G32:G38" si="2">ROUND(F32/E32*100,2)</f>
        <v>1.1200000000000001</v>
      </c>
      <c r="H32" s="106" t="s">
        <v>404</v>
      </c>
      <c r="I32" s="107" t="s">
        <v>430</v>
      </c>
    </row>
    <row r="33" spans="1:9" ht="16.5" customHeight="1" x14ac:dyDescent="0.15">
      <c r="A33" s="51" t="s">
        <v>173</v>
      </c>
      <c r="B33" s="49"/>
      <c r="C33" s="49"/>
      <c r="D33" s="55">
        <v>76</v>
      </c>
      <c r="E33" s="55">
        <v>76</v>
      </c>
      <c r="F33" s="137">
        <f t="shared" si="0"/>
        <v>0</v>
      </c>
      <c r="G33" s="142">
        <f t="shared" si="2"/>
        <v>0</v>
      </c>
      <c r="H33" s="112" t="s">
        <v>405</v>
      </c>
      <c r="I33" s="113"/>
    </row>
    <row r="34" spans="1:9" ht="16.5" customHeight="1" x14ac:dyDescent="0.15">
      <c r="A34" s="61" t="s">
        <v>174</v>
      </c>
      <c r="B34" s="94"/>
      <c r="C34" s="95"/>
      <c r="D34" s="98">
        <f>SUM(D35:D38)</f>
        <v>25003</v>
      </c>
      <c r="E34" s="98">
        <f>SUM(E35:E38)</f>
        <v>25003</v>
      </c>
      <c r="F34" s="146">
        <f t="shared" si="0"/>
        <v>0</v>
      </c>
      <c r="G34" s="144">
        <f t="shared" si="2"/>
        <v>0</v>
      </c>
      <c r="H34" s="124"/>
      <c r="I34" s="125"/>
    </row>
    <row r="35" spans="1:9" ht="16.5" customHeight="1" x14ac:dyDescent="0.15">
      <c r="A35" s="57"/>
      <c r="B35" s="92" t="s">
        <v>271</v>
      </c>
      <c r="C35" s="93"/>
      <c r="D35" s="96">
        <v>25000</v>
      </c>
      <c r="E35" s="96">
        <v>25000</v>
      </c>
      <c r="F35" s="147">
        <f t="shared" si="0"/>
        <v>0</v>
      </c>
      <c r="G35" s="145">
        <f t="shared" si="2"/>
        <v>0</v>
      </c>
      <c r="H35" s="114" t="s">
        <v>406</v>
      </c>
      <c r="I35" s="115"/>
    </row>
    <row r="36" spans="1:9" ht="16.5" customHeight="1" x14ac:dyDescent="0.15">
      <c r="A36" s="57"/>
      <c r="B36" s="84" t="s">
        <v>407</v>
      </c>
      <c r="C36" s="89"/>
      <c r="D36" s="67">
        <v>1</v>
      </c>
      <c r="E36" s="67">
        <v>1</v>
      </c>
      <c r="F36" s="135">
        <f t="shared" si="0"/>
        <v>0</v>
      </c>
      <c r="G36" s="140">
        <f t="shared" si="2"/>
        <v>0</v>
      </c>
      <c r="H36" s="736" t="s">
        <v>408</v>
      </c>
      <c r="I36" s="737"/>
    </row>
    <row r="37" spans="1:9" ht="16.5" customHeight="1" x14ac:dyDescent="0.15">
      <c r="A37" s="57"/>
      <c r="B37" s="84" t="s">
        <v>409</v>
      </c>
      <c r="C37" s="89"/>
      <c r="D37" s="67">
        <v>1</v>
      </c>
      <c r="E37" s="67">
        <v>1</v>
      </c>
      <c r="F37" s="135">
        <f t="shared" si="0"/>
        <v>0</v>
      </c>
      <c r="G37" s="140">
        <f t="shared" si="2"/>
        <v>0</v>
      </c>
      <c r="H37" s="738"/>
      <c r="I37" s="739"/>
    </row>
    <row r="38" spans="1:9" ht="16.5" customHeight="1" x14ac:dyDescent="0.15">
      <c r="A38" s="57"/>
      <c r="B38" s="84" t="s">
        <v>410</v>
      </c>
      <c r="C38" s="89"/>
      <c r="D38" s="67">
        <v>1</v>
      </c>
      <c r="E38" s="67">
        <v>1</v>
      </c>
      <c r="F38" s="135">
        <f t="shared" si="0"/>
        <v>0</v>
      </c>
      <c r="G38" s="140">
        <f t="shared" si="2"/>
        <v>0</v>
      </c>
      <c r="H38" s="740"/>
      <c r="I38" s="741"/>
    </row>
    <row r="39" spans="1:9" ht="16.5" customHeight="1" x14ac:dyDescent="0.15">
      <c r="A39" s="51" t="s">
        <v>175</v>
      </c>
      <c r="B39" s="49"/>
      <c r="C39" s="49"/>
      <c r="D39" s="55">
        <v>1380</v>
      </c>
      <c r="E39" s="55">
        <v>1380</v>
      </c>
      <c r="F39" s="137">
        <f t="shared" si="0"/>
        <v>0</v>
      </c>
      <c r="G39" s="142">
        <f>ROUND(F39/E39*100,2)</f>
        <v>0</v>
      </c>
      <c r="H39" s="116"/>
      <c r="I39" s="113"/>
    </row>
    <row r="40" spans="1:9" ht="16.5" customHeight="1" x14ac:dyDescent="0.15">
      <c r="A40" s="688" t="s">
        <v>272</v>
      </c>
      <c r="B40" s="714" t="s">
        <v>273</v>
      </c>
      <c r="C40" s="716"/>
      <c r="D40" s="55">
        <v>13441263</v>
      </c>
      <c r="E40" s="55">
        <v>13130485</v>
      </c>
      <c r="F40" s="137">
        <f t="shared" si="0"/>
        <v>310778</v>
      </c>
      <c r="G40" s="142">
        <f>ROUND(F40/E40*100,2)</f>
        <v>2.37</v>
      </c>
      <c r="H40" s="116"/>
      <c r="I40" s="113"/>
    </row>
    <row r="41" spans="1:9" ht="16.5" customHeight="1" x14ac:dyDescent="0.15">
      <c r="A41" s="717"/>
      <c r="B41" s="714" t="s">
        <v>274</v>
      </c>
      <c r="C41" s="716"/>
      <c r="D41" s="55">
        <v>2975150</v>
      </c>
      <c r="E41" s="55">
        <v>2134932</v>
      </c>
      <c r="F41" s="137">
        <f t="shared" si="0"/>
        <v>840218</v>
      </c>
      <c r="G41" s="142">
        <f>ROUND(F41/E41*100,2)</f>
        <v>39.36</v>
      </c>
      <c r="H41" s="116"/>
      <c r="I41" s="113"/>
    </row>
    <row r="42" spans="1:9" ht="16.5" customHeight="1" x14ac:dyDescent="0.15">
      <c r="A42" s="717"/>
      <c r="B42" s="714" t="s">
        <v>275</v>
      </c>
      <c r="C42" s="716"/>
      <c r="D42" s="55">
        <v>1189762</v>
      </c>
      <c r="E42" s="55">
        <v>1038162</v>
      </c>
      <c r="F42" s="137">
        <f t="shared" si="0"/>
        <v>151600</v>
      </c>
      <c r="G42" s="142">
        <f>ROUND(F42/E42*100,2)</f>
        <v>14.6</v>
      </c>
      <c r="H42" s="116"/>
      <c r="I42" s="113"/>
    </row>
    <row r="43" spans="1:9" ht="16.5" customHeight="1" x14ac:dyDescent="0.15">
      <c r="A43" s="718"/>
      <c r="B43" s="714" t="s">
        <v>255</v>
      </c>
      <c r="C43" s="716"/>
      <c r="D43" s="55">
        <f>SUM(D40:D42)</f>
        <v>17606175</v>
      </c>
      <c r="E43" s="55">
        <f>SUM(E40:E42)</f>
        <v>16303579</v>
      </c>
      <c r="F43" s="137">
        <f t="shared" si="0"/>
        <v>1302596</v>
      </c>
      <c r="G43" s="142">
        <f>ROUND(F43/E43*100,2)</f>
        <v>7.99</v>
      </c>
      <c r="H43" s="104"/>
      <c r="I43" s="105"/>
    </row>
    <row r="44" spans="1:9" ht="16.5" customHeight="1" x14ac:dyDescent="0.15">
      <c r="B44" s="702" t="s">
        <v>251</v>
      </c>
      <c r="C44" s="702"/>
      <c r="D44" s="58">
        <f>'H17 歳入'!E69</f>
        <v>17606175</v>
      </c>
      <c r="E44" s="58"/>
      <c r="F44" s="58"/>
    </row>
    <row r="45" spans="1:9" ht="16.5" customHeight="1" x14ac:dyDescent="0.15">
      <c r="B45" s="733" t="s">
        <v>411</v>
      </c>
      <c r="C45" s="733"/>
      <c r="D45" s="58">
        <f>D44-D43</f>
        <v>0</v>
      </c>
      <c r="E45" s="58"/>
      <c r="F45" s="58"/>
    </row>
  </sheetData>
  <mergeCells count="27">
    <mergeCell ref="H25:I25"/>
    <mergeCell ref="H4:I6"/>
    <mergeCell ref="B6:C6"/>
    <mergeCell ref="A40:A43"/>
    <mergeCell ref="B7:B12"/>
    <mergeCell ref="H36:I38"/>
    <mergeCell ref="H11:I11"/>
    <mergeCell ref="H21:I21"/>
    <mergeCell ref="H30:I31"/>
    <mergeCell ref="B22:C22"/>
    <mergeCell ref="B17:B21"/>
    <mergeCell ref="B23:C23"/>
    <mergeCell ref="B16:C16"/>
    <mergeCell ref="B30:C30"/>
    <mergeCell ref="A7:A23"/>
    <mergeCell ref="B45:C45"/>
    <mergeCell ref="B40:C40"/>
    <mergeCell ref="B41:C41"/>
    <mergeCell ref="B42:C42"/>
    <mergeCell ref="B43:C43"/>
    <mergeCell ref="B44:C44"/>
    <mergeCell ref="H2:I3"/>
    <mergeCell ref="D2:D3"/>
    <mergeCell ref="E2:E3"/>
    <mergeCell ref="F2:G2"/>
    <mergeCell ref="A4:A6"/>
    <mergeCell ref="A2:C3"/>
  </mergeCells>
  <phoneticPr fontId="2"/>
  <dataValidations count="1">
    <dataValidation imeMode="off" allowBlank="1" showInputMessage="1" showErrorMessage="1" sqref="D4:G43"/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opLeftCell="A17" zoomScale="85" zoomScaleNormal="85" workbookViewId="0">
      <selection activeCell="F38" sqref="F38"/>
    </sheetView>
  </sheetViews>
  <sheetFormatPr defaultRowHeight="15" customHeight="1" x14ac:dyDescent="0.15"/>
  <cols>
    <col min="1" max="3" width="3.125" style="40" customWidth="1"/>
    <col min="4" max="4" width="17.625" style="40" customWidth="1"/>
    <col min="5" max="6" width="13.625" style="40" customWidth="1"/>
    <col min="7" max="7" width="11.625" style="40" customWidth="1"/>
    <col min="8" max="8" width="8.625" style="40" customWidth="1"/>
    <col min="9" max="9" width="11.625" style="40" customWidth="1"/>
    <col min="10" max="10" width="15.625" style="41" customWidth="1"/>
    <col min="11" max="16384" width="9" style="40"/>
  </cols>
  <sheetData>
    <row r="1" spans="1:10" ht="24" customHeight="1" x14ac:dyDescent="0.15">
      <c r="A1" s="673" t="s">
        <v>443</v>
      </c>
      <c r="B1" s="673"/>
      <c r="C1" s="673"/>
      <c r="D1" s="673"/>
      <c r="E1" s="673"/>
      <c r="F1" s="673"/>
      <c r="G1" s="673"/>
      <c r="H1" s="673"/>
      <c r="I1" s="673"/>
      <c r="J1" s="673"/>
    </row>
    <row r="2" spans="1:10" ht="24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4" spans="1:10" ht="15" customHeight="1" x14ac:dyDescent="0.15">
      <c r="A4" s="40" t="s">
        <v>362</v>
      </c>
      <c r="J4" s="131" t="s">
        <v>363</v>
      </c>
    </row>
    <row r="5" spans="1:10" ht="15" customHeight="1" x14ac:dyDescent="0.15">
      <c r="A5" s="674" t="s">
        <v>0</v>
      </c>
      <c r="B5" s="702"/>
      <c r="C5" s="702"/>
      <c r="D5" s="675"/>
      <c r="E5" s="691" t="s">
        <v>364</v>
      </c>
      <c r="F5" s="691" t="s">
        <v>365</v>
      </c>
      <c r="G5" s="701" t="s">
        <v>15</v>
      </c>
      <c r="H5" s="701"/>
      <c r="I5" s="674" t="s">
        <v>19</v>
      </c>
      <c r="J5" s="675"/>
    </row>
    <row r="6" spans="1:10" ht="24.75" x14ac:dyDescent="0.15">
      <c r="A6" s="676"/>
      <c r="B6" s="703"/>
      <c r="C6" s="703"/>
      <c r="D6" s="677"/>
      <c r="E6" s="691"/>
      <c r="F6" s="691"/>
      <c r="G6" s="130" t="s">
        <v>366</v>
      </c>
      <c r="H6" s="130" t="s">
        <v>440</v>
      </c>
      <c r="I6" s="676"/>
      <c r="J6" s="677"/>
    </row>
    <row r="7" spans="1:10" ht="16.5" customHeight="1" x14ac:dyDescent="0.15">
      <c r="A7" s="681" t="s">
        <v>438</v>
      </c>
      <c r="B7" s="681" t="s">
        <v>134</v>
      </c>
      <c r="C7" s="685" t="s">
        <v>135</v>
      </c>
      <c r="D7" s="686"/>
      <c r="E7" s="64">
        <f>SUM(E8:E9)</f>
        <v>4917380</v>
      </c>
      <c r="F7" s="64">
        <f>SUM(F8:F9)</f>
        <v>4600741</v>
      </c>
      <c r="G7" s="134">
        <f t="shared" ref="G7:G23" si="0">E7-F7</f>
        <v>316639</v>
      </c>
      <c r="H7" s="139">
        <f t="shared" ref="H7:H39" si="1">ROUND(G7/F7*100,2)</f>
        <v>6.88</v>
      </c>
      <c r="I7" s="117"/>
      <c r="J7" s="118"/>
    </row>
    <row r="8" spans="1:10" ht="40.5" x14ac:dyDescent="0.15">
      <c r="A8" s="681"/>
      <c r="B8" s="681"/>
      <c r="C8" s="57"/>
      <c r="D8" s="66" t="s">
        <v>136</v>
      </c>
      <c r="E8" s="67">
        <v>4504306</v>
      </c>
      <c r="F8" s="67">
        <v>4288907</v>
      </c>
      <c r="G8" s="135">
        <f t="shared" si="0"/>
        <v>215399</v>
      </c>
      <c r="H8" s="140">
        <f t="shared" si="1"/>
        <v>5.0199999999999996</v>
      </c>
      <c r="I8" s="108" t="s">
        <v>242</v>
      </c>
      <c r="J8" s="109" t="s">
        <v>444</v>
      </c>
    </row>
    <row r="9" spans="1:10" ht="40.5" x14ac:dyDescent="0.15">
      <c r="A9" s="681"/>
      <c r="B9" s="681"/>
      <c r="C9" s="62"/>
      <c r="D9" s="69" t="s">
        <v>137</v>
      </c>
      <c r="E9" s="70">
        <v>413074</v>
      </c>
      <c r="F9" s="70">
        <v>311834</v>
      </c>
      <c r="G9" s="136">
        <f t="shared" si="0"/>
        <v>101240</v>
      </c>
      <c r="H9" s="141">
        <f t="shared" si="1"/>
        <v>32.47</v>
      </c>
      <c r="I9" s="110" t="s">
        <v>242</v>
      </c>
      <c r="J9" s="111" t="s">
        <v>445</v>
      </c>
    </row>
    <row r="10" spans="1:10" ht="16.5" customHeight="1" x14ac:dyDescent="0.15">
      <c r="A10" s="681"/>
      <c r="B10" s="681"/>
      <c r="C10" s="685" t="s">
        <v>138</v>
      </c>
      <c r="D10" s="686"/>
      <c r="E10" s="64">
        <f>SUM(E11:E12)</f>
        <v>366810</v>
      </c>
      <c r="F10" s="64">
        <f>SUM(F11:F12)</f>
        <v>397904</v>
      </c>
      <c r="G10" s="134">
        <f t="shared" si="0"/>
        <v>-31094</v>
      </c>
      <c r="H10" s="139">
        <f t="shared" si="1"/>
        <v>-7.81</v>
      </c>
      <c r="I10" s="117"/>
      <c r="J10" s="118"/>
    </row>
    <row r="11" spans="1:10" ht="27" x14ac:dyDescent="0.15">
      <c r="A11" s="681"/>
      <c r="B11" s="681"/>
      <c r="C11" s="57"/>
      <c r="D11" s="66" t="s">
        <v>136</v>
      </c>
      <c r="E11" s="67">
        <v>338171</v>
      </c>
      <c r="F11" s="67">
        <v>363215</v>
      </c>
      <c r="G11" s="135">
        <f t="shared" si="0"/>
        <v>-25044</v>
      </c>
      <c r="H11" s="140">
        <f t="shared" si="1"/>
        <v>-6.9</v>
      </c>
      <c r="I11" s="108" t="s">
        <v>139</v>
      </c>
      <c r="J11" s="109" t="s">
        <v>446</v>
      </c>
    </row>
    <row r="12" spans="1:10" ht="27" x14ac:dyDescent="0.15">
      <c r="A12" s="681"/>
      <c r="B12" s="681"/>
      <c r="C12" s="62"/>
      <c r="D12" s="69" t="s">
        <v>137</v>
      </c>
      <c r="E12" s="70">
        <v>28639</v>
      </c>
      <c r="F12" s="70">
        <v>34689</v>
      </c>
      <c r="G12" s="136">
        <f t="shared" si="0"/>
        <v>-6050</v>
      </c>
      <c r="H12" s="141">
        <f t="shared" si="1"/>
        <v>-17.440000000000001</v>
      </c>
      <c r="I12" s="110" t="s">
        <v>139</v>
      </c>
      <c r="J12" s="111" t="s">
        <v>447</v>
      </c>
    </row>
    <row r="13" spans="1:10" ht="16.5" customHeight="1" x14ac:dyDescent="0.15">
      <c r="A13" s="681"/>
      <c r="B13" s="681"/>
      <c r="C13" s="682" t="s">
        <v>140</v>
      </c>
      <c r="D13" s="682"/>
      <c r="E13" s="55">
        <f>E7+E10</f>
        <v>5284190</v>
      </c>
      <c r="F13" s="55">
        <f>F7+F10</f>
        <v>4998645</v>
      </c>
      <c r="G13" s="137">
        <f t="shared" si="0"/>
        <v>285545</v>
      </c>
      <c r="H13" s="142">
        <f t="shared" si="1"/>
        <v>5.71</v>
      </c>
      <c r="I13" s="104"/>
      <c r="J13" s="105"/>
    </row>
    <row r="14" spans="1:10" ht="16.5" customHeight="1" x14ac:dyDescent="0.15">
      <c r="A14" s="681"/>
      <c r="B14" s="681" t="s">
        <v>141</v>
      </c>
      <c r="C14" s="685" t="s">
        <v>135</v>
      </c>
      <c r="D14" s="686"/>
      <c r="E14" s="64">
        <f>SUM(E15:E16)</f>
        <v>958983</v>
      </c>
      <c r="F14" s="64">
        <f>SUM(F15:F16)</f>
        <v>759342</v>
      </c>
      <c r="G14" s="134">
        <f t="shared" si="0"/>
        <v>199641</v>
      </c>
      <c r="H14" s="139">
        <f t="shared" si="1"/>
        <v>26.29</v>
      </c>
      <c r="I14" s="117"/>
      <c r="J14" s="118"/>
    </row>
    <row r="15" spans="1:10" ht="40.5" x14ac:dyDescent="0.15">
      <c r="A15" s="681"/>
      <c r="B15" s="681"/>
      <c r="C15" s="57"/>
      <c r="D15" s="66" t="s">
        <v>136</v>
      </c>
      <c r="E15" s="67">
        <v>871375</v>
      </c>
      <c r="F15" s="67">
        <v>708182</v>
      </c>
      <c r="G15" s="135">
        <f t="shared" si="0"/>
        <v>163193</v>
      </c>
      <c r="H15" s="140">
        <f t="shared" si="1"/>
        <v>23.04</v>
      </c>
      <c r="I15" s="108" t="s">
        <v>242</v>
      </c>
      <c r="J15" s="109" t="s">
        <v>448</v>
      </c>
    </row>
    <row r="16" spans="1:10" ht="40.5" x14ac:dyDescent="0.15">
      <c r="A16" s="681"/>
      <c r="B16" s="681"/>
      <c r="C16" s="62"/>
      <c r="D16" s="69" t="s">
        <v>137</v>
      </c>
      <c r="E16" s="70">
        <v>87608</v>
      </c>
      <c r="F16" s="70">
        <v>51160</v>
      </c>
      <c r="G16" s="136">
        <f t="shared" si="0"/>
        <v>36448</v>
      </c>
      <c r="H16" s="141">
        <f t="shared" si="1"/>
        <v>71.239999999999995</v>
      </c>
      <c r="I16" s="110" t="s">
        <v>242</v>
      </c>
      <c r="J16" s="111" t="s">
        <v>449</v>
      </c>
    </row>
    <row r="17" spans="1:10" ht="16.5" customHeight="1" x14ac:dyDescent="0.15">
      <c r="A17" s="681"/>
      <c r="B17" s="681"/>
      <c r="C17" s="685" t="s">
        <v>138</v>
      </c>
      <c r="D17" s="686"/>
      <c r="E17" s="64">
        <f>SUM(E18:E19)</f>
        <v>8449</v>
      </c>
      <c r="F17" s="64">
        <f>SUM(F18:F19)</f>
        <v>11744</v>
      </c>
      <c r="G17" s="134">
        <f t="shared" si="0"/>
        <v>-3295</v>
      </c>
      <c r="H17" s="139">
        <f t="shared" si="1"/>
        <v>-28.06</v>
      </c>
      <c r="I17" s="117"/>
      <c r="J17" s="118"/>
    </row>
    <row r="18" spans="1:10" ht="27" x14ac:dyDescent="0.15">
      <c r="A18" s="681"/>
      <c r="B18" s="681"/>
      <c r="C18" s="57"/>
      <c r="D18" s="66" t="s">
        <v>136</v>
      </c>
      <c r="E18" s="67">
        <v>7756</v>
      </c>
      <c r="F18" s="67">
        <v>10884</v>
      </c>
      <c r="G18" s="135">
        <f t="shared" si="0"/>
        <v>-3128</v>
      </c>
      <c r="H18" s="140">
        <f t="shared" si="1"/>
        <v>-28.74</v>
      </c>
      <c r="I18" s="108" t="s">
        <v>139</v>
      </c>
      <c r="J18" s="109" t="s">
        <v>450</v>
      </c>
    </row>
    <row r="19" spans="1:10" ht="27" x14ac:dyDescent="0.15">
      <c r="A19" s="681"/>
      <c r="B19" s="681"/>
      <c r="C19" s="62"/>
      <c r="D19" s="69" t="s">
        <v>137</v>
      </c>
      <c r="E19" s="70">
        <v>693</v>
      </c>
      <c r="F19" s="70">
        <v>860</v>
      </c>
      <c r="G19" s="136">
        <f t="shared" si="0"/>
        <v>-167</v>
      </c>
      <c r="H19" s="141">
        <f t="shared" si="1"/>
        <v>-19.420000000000002</v>
      </c>
      <c r="I19" s="110" t="s">
        <v>139</v>
      </c>
      <c r="J19" s="111" t="s">
        <v>451</v>
      </c>
    </row>
    <row r="20" spans="1:10" ht="16.5" customHeight="1" x14ac:dyDescent="0.15">
      <c r="A20" s="681"/>
      <c r="B20" s="681"/>
      <c r="C20" s="682" t="s">
        <v>140</v>
      </c>
      <c r="D20" s="682"/>
      <c r="E20" s="55">
        <f>E14+E17</f>
        <v>967432</v>
      </c>
      <c r="F20" s="55">
        <f>F14+F17</f>
        <v>771086</v>
      </c>
      <c r="G20" s="137">
        <f t="shared" si="0"/>
        <v>196346</v>
      </c>
      <c r="H20" s="142">
        <f t="shared" si="1"/>
        <v>25.46</v>
      </c>
      <c r="I20" s="104"/>
      <c r="J20" s="105"/>
    </row>
    <row r="21" spans="1:10" ht="16.5" customHeight="1" x14ac:dyDescent="0.15">
      <c r="A21" s="681"/>
      <c r="B21" s="678" t="s">
        <v>243</v>
      </c>
      <c r="C21" s="679"/>
      <c r="D21" s="680"/>
      <c r="E21" s="55">
        <f>E13+E20</f>
        <v>6251622</v>
      </c>
      <c r="F21" s="55">
        <f>F13+F20</f>
        <v>5769731</v>
      </c>
      <c r="G21" s="137">
        <f t="shared" si="0"/>
        <v>481891</v>
      </c>
      <c r="H21" s="142">
        <f t="shared" si="1"/>
        <v>8.35</v>
      </c>
      <c r="I21" s="104"/>
      <c r="J21" s="105"/>
    </row>
    <row r="22" spans="1:10" ht="16.5" customHeight="1" x14ac:dyDescent="0.15">
      <c r="A22" s="687" t="s">
        <v>142</v>
      </c>
      <c r="B22" s="687"/>
      <c r="C22" s="687"/>
      <c r="D22" s="687"/>
      <c r="E22" s="55">
        <v>1</v>
      </c>
      <c r="F22" s="55">
        <v>1</v>
      </c>
      <c r="G22" s="137">
        <f t="shared" si="0"/>
        <v>0</v>
      </c>
      <c r="H22" s="142">
        <f t="shared" si="1"/>
        <v>0</v>
      </c>
      <c r="I22" s="104"/>
      <c r="J22" s="105"/>
    </row>
    <row r="23" spans="1:10" ht="16.5" customHeight="1" x14ac:dyDescent="0.15">
      <c r="A23" s="687" t="s">
        <v>143</v>
      </c>
      <c r="B23" s="687"/>
      <c r="C23" s="687"/>
      <c r="D23" s="687"/>
      <c r="E23" s="55">
        <v>1</v>
      </c>
      <c r="F23" s="55">
        <v>1</v>
      </c>
      <c r="G23" s="137">
        <f t="shared" si="0"/>
        <v>0</v>
      </c>
      <c r="H23" s="142">
        <f t="shared" si="1"/>
        <v>0</v>
      </c>
      <c r="I23" s="104" t="s">
        <v>367</v>
      </c>
      <c r="J23" s="105"/>
    </row>
    <row r="24" spans="1:10" ht="16.5" customHeight="1" x14ac:dyDescent="0.15">
      <c r="A24" s="688" t="s">
        <v>144</v>
      </c>
      <c r="B24" s="692" t="s">
        <v>244</v>
      </c>
      <c r="C24" s="692"/>
      <c r="D24" s="692"/>
      <c r="E24" s="64">
        <f>SUM(E25:E27)</f>
        <v>4225862</v>
      </c>
      <c r="F24" s="64">
        <f>SUM(F25:F27)</f>
        <v>4671408</v>
      </c>
      <c r="G24" s="134">
        <f>SUM(G25:G27)</f>
        <v>-445546</v>
      </c>
      <c r="H24" s="139">
        <f t="shared" si="1"/>
        <v>-9.5399999999999991</v>
      </c>
      <c r="I24" s="117"/>
      <c r="J24" s="118"/>
    </row>
    <row r="25" spans="1:10" ht="27.75" customHeight="1" x14ac:dyDescent="0.15">
      <c r="A25" s="598"/>
      <c r="B25" s="57"/>
      <c r="C25" s="697" t="s">
        <v>245</v>
      </c>
      <c r="D25" s="698"/>
      <c r="E25" s="67">
        <v>2794973</v>
      </c>
      <c r="F25" s="67">
        <v>2920282</v>
      </c>
      <c r="G25" s="135">
        <f t="shared" ref="G25:G69" si="2">E25-F25</f>
        <v>-125309</v>
      </c>
      <c r="H25" s="140">
        <f t="shared" si="1"/>
        <v>-4.29</v>
      </c>
      <c r="I25" s="683" t="s">
        <v>452</v>
      </c>
      <c r="J25" s="684"/>
    </row>
    <row r="26" spans="1:10" ht="27.75" customHeight="1" x14ac:dyDescent="0.15">
      <c r="A26" s="598"/>
      <c r="B26" s="57"/>
      <c r="C26" s="693" t="s">
        <v>146</v>
      </c>
      <c r="D26" s="694"/>
      <c r="E26" s="67">
        <v>1011257</v>
      </c>
      <c r="F26" s="67">
        <v>1318600</v>
      </c>
      <c r="G26" s="135">
        <f t="shared" si="2"/>
        <v>-307343</v>
      </c>
      <c r="H26" s="140">
        <f t="shared" si="1"/>
        <v>-23.31</v>
      </c>
      <c r="I26" s="654" t="s">
        <v>453</v>
      </c>
      <c r="J26" s="655"/>
    </row>
    <row r="27" spans="1:10" ht="27.75" customHeight="1" x14ac:dyDescent="0.15">
      <c r="A27" s="598"/>
      <c r="B27" s="57"/>
      <c r="C27" s="746" t="s">
        <v>368</v>
      </c>
      <c r="D27" s="747"/>
      <c r="E27" s="132">
        <v>419632</v>
      </c>
      <c r="F27" s="132">
        <v>432526</v>
      </c>
      <c r="G27" s="138">
        <f t="shared" si="2"/>
        <v>-12894</v>
      </c>
      <c r="H27" s="141">
        <f t="shared" si="1"/>
        <v>-2.98</v>
      </c>
      <c r="I27" s="742" t="s">
        <v>454</v>
      </c>
      <c r="J27" s="743"/>
    </row>
    <row r="28" spans="1:10" ht="27.75" customHeight="1" x14ac:dyDescent="0.15">
      <c r="A28" s="598"/>
      <c r="B28" s="750" t="s">
        <v>369</v>
      </c>
      <c r="C28" s="751"/>
      <c r="D28" s="752"/>
      <c r="E28" s="55">
        <v>85770</v>
      </c>
      <c r="F28" s="55">
        <v>99121</v>
      </c>
      <c r="G28" s="137">
        <f t="shared" si="2"/>
        <v>-13351</v>
      </c>
      <c r="H28" s="142">
        <f t="shared" si="1"/>
        <v>-13.47</v>
      </c>
      <c r="I28" s="656" t="s">
        <v>370</v>
      </c>
      <c r="J28" s="657"/>
    </row>
    <row r="29" spans="1:10" ht="16.5" customHeight="1" x14ac:dyDescent="0.15">
      <c r="A29" s="598"/>
      <c r="B29" s="685" t="s">
        <v>246</v>
      </c>
      <c r="C29" s="708"/>
      <c r="D29" s="686"/>
      <c r="E29" s="64">
        <f>SUM(E30:E31)</f>
        <v>61106</v>
      </c>
      <c r="F29" s="64">
        <f>SUM(F30:F31)</f>
        <v>59489</v>
      </c>
      <c r="G29" s="134">
        <f t="shared" si="2"/>
        <v>1617</v>
      </c>
      <c r="H29" s="139">
        <f t="shared" si="1"/>
        <v>2.72</v>
      </c>
      <c r="I29" s="117"/>
      <c r="J29" s="118"/>
    </row>
    <row r="30" spans="1:10" ht="27.75" customHeight="1" x14ac:dyDescent="0.15">
      <c r="A30" s="598"/>
      <c r="B30" s="52"/>
      <c r="C30" s="699" t="s">
        <v>371</v>
      </c>
      <c r="D30" s="700"/>
      <c r="E30" s="67">
        <v>61105</v>
      </c>
      <c r="F30" s="67">
        <v>59488</v>
      </c>
      <c r="G30" s="135">
        <f t="shared" si="2"/>
        <v>1617</v>
      </c>
      <c r="H30" s="140">
        <f t="shared" si="1"/>
        <v>2.72</v>
      </c>
      <c r="I30" s="669" t="s">
        <v>372</v>
      </c>
      <c r="J30" s="670"/>
    </row>
    <row r="31" spans="1:10" ht="16.5" customHeight="1" x14ac:dyDescent="0.15">
      <c r="A31" s="598"/>
      <c r="B31" s="52"/>
      <c r="C31" s="706" t="s">
        <v>247</v>
      </c>
      <c r="D31" s="707"/>
      <c r="E31" s="70">
        <v>1</v>
      </c>
      <c r="F31" s="70">
        <v>1</v>
      </c>
      <c r="G31" s="136">
        <f t="shared" si="2"/>
        <v>0</v>
      </c>
      <c r="H31" s="141">
        <f t="shared" si="1"/>
        <v>0</v>
      </c>
      <c r="I31" s="671"/>
      <c r="J31" s="672"/>
    </row>
    <row r="32" spans="1:10" ht="16.5" customHeight="1" x14ac:dyDescent="0.15">
      <c r="A32" s="599"/>
      <c r="B32" s="678" t="s">
        <v>140</v>
      </c>
      <c r="C32" s="679"/>
      <c r="D32" s="680"/>
      <c r="E32" s="55">
        <f>E24+E28+E29</f>
        <v>4372738</v>
      </c>
      <c r="F32" s="55">
        <f>F24+F28+F29</f>
        <v>4830018</v>
      </c>
      <c r="G32" s="137">
        <f t="shared" si="2"/>
        <v>-457280</v>
      </c>
      <c r="H32" s="142">
        <f t="shared" si="1"/>
        <v>-9.4700000000000006</v>
      </c>
      <c r="I32" s="104"/>
      <c r="J32" s="105"/>
    </row>
    <row r="33" spans="1:10" ht="16.5" customHeight="1" x14ac:dyDescent="0.15">
      <c r="A33" s="43" t="s">
        <v>373</v>
      </c>
      <c r="B33" s="56"/>
      <c r="C33" s="56"/>
      <c r="D33" s="44"/>
      <c r="E33" s="64">
        <f>SUM(E34:E35)</f>
        <v>3226468</v>
      </c>
      <c r="F33" s="64">
        <f>SUM(F34:F35)</f>
        <v>2712260</v>
      </c>
      <c r="G33" s="134">
        <f t="shared" si="2"/>
        <v>514208</v>
      </c>
      <c r="H33" s="139">
        <f t="shared" si="1"/>
        <v>18.96</v>
      </c>
      <c r="I33" s="126"/>
      <c r="J33" s="127"/>
    </row>
    <row r="34" spans="1:10" ht="16.5" customHeight="1" x14ac:dyDescent="0.15">
      <c r="A34" s="57"/>
      <c r="B34" s="693" t="s">
        <v>374</v>
      </c>
      <c r="C34" s="694"/>
      <c r="D34" s="694"/>
      <c r="E34" s="67">
        <v>3224522</v>
      </c>
      <c r="F34" s="67">
        <v>2711172</v>
      </c>
      <c r="G34" s="135">
        <f t="shared" si="2"/>
        <v>513350</v>
      </c>
      <c r="H34" s="140">
        <f t="shared" si="1"/>
        <v>18.93</v>
      </c>
      <c r="I34" s="654" t="s">
        <v>375</v>
      </c>
      <c r="J34" s="655"/>
    </row>
    <row r="35" spans="1:10" ht="16.5" customHeight="1" x14ac:dyDescent="0.15">
      <c r="A35" s="62"/>
      <c r="B35" s="695" t="s">
        <v>137</v>
      </c>
      <c r="C35" s="696"/>
      <c r="D35" s="696"/>
      <c r="E35" s="70">
        <v>1946</v>
      </c>
      <c r="F35" s="70">
        <v>1088</v>
      </c>
      <c r="G35" s="136">
        <f t="shared" si="2"/>
        <v>858</v>
      </c>
      <c r="H35" s="141">
        <f t="shared" si="1"/>
        <v>78.86</v>
      </c>
      <c r="I35" s="644"/>
      <c r="J35" s="645"/>
    </row>
    <row r="36" spans="1:10" ht="16.5" customHeight="1" x14ac:dyDescent="0.15">
      <c r="A36" s="43" t="s">
        <v>376</v>
      </c>
      <c r="B36" s="56"/>
      <c r="C36" s="56"/>
      <c r="D36" s="44"/>
      <c r="E36" s="64">
        <f>SUM(E37:E39)</f>
        <v>945095</v>
      </c>
      <c r="F36" s="64">
        <f>SUM(F37:F39)</f>
        <v>624866</v>
      </c>
      <c r="G36" s="134">
        <f t="shared" si="2"/>
        <v>320229</v>
      </c>
      <c r="H36" s="139">
        <f>ROUNDDOWN(G36/F36*100,2)</f>
        <v>51.24</v>
      </c>
      <c r="I36" s="126"/>
      <c r="J36" s="127"/>
    </row>
    <row r="37" spans="1:10" ht="27.75" customHeight="1" x14ac:dyDescent="0.15">
      <c r="A37" s="57"/>
      <c r="B37" s="699" t="s">
        <v>369</v>
      </c>
      <c r="C37" s="709"/>
      <c r="D37" s="700"/>
      <c r="E37" s="67">
        <v>85770</v>
      </c>
      <c r="F37" s="67">
        <v>99121</v>
      </c>
      <c r="G37" s="135">
        <f t="shared" si="2"/>
        <v>-13351</v>
      </c>
      <c r="H37" s="140">
        <f t="shared" si="1"/>
        <v>-13.47</v>
      </c>
      <c r="I37" s="658" t="s">
        <v>370</v>
      </c>
      <c r="J37" s="659"/>
    </row>
    <row r="38" spans="1:10" ht="16.5" customHeight="1" x14ac:dyDescent="0.15">
      <c r="A38" s="57"/>
      <c r="B38" s="748" t="s">
        <v>378</v>
      </c>
      <c r="C38" s="749"/>
      <c r="D38" s="749"/>
      <c r="E38" s="132">
        <v>78704</v>
      </c>
      <c r="F38" s="132">
        <v>140798</v>
      </c>
      <c r="G38" s="138">
        <f t="shared" si="2"/>
        <v>-62094</v>
      </c>
      <c r="H38" s="140">
        <f t="shared" si="1"/>
        <v>-44.1</v>
      </c>
      <c r="I38" s="742" t="s">
        <v>379</v>
      </c>
      <c r="J38" s="743"/>
    </row>
    <row r="39" spans="1:10" ht="16.5" customHeight="1" x14ac:dyDescent="0.15">
      <c r="A39" s="62"/>
      <c r="B39" s="695" t="s">
        <v>439</v>
      </c>
      <c r="C39" s="696"/>
      <c r="D39" s="696"/>
      <c r="E39" s="70">
        <v>780621</v>
      </c>
      <c r="F39" s="70">
        <v>384947</v>
      </c>
      <c r="G39" s="136">
        <f t="shared" si="2"/>
        <v>395674</v>
      </c>
      <c r="H39" s="140">
        <f t="shared" si="1"/>
        <v>102.79</v>
      </c>
      <c r="I39" s="644" t="s">
        <v>439</v>
      </c>
      <c r="J39" s="645"/>
    </row>
    <row r="40" spans="1:10" ht="27" customHeight="1" x14ac:dyDescent="0.15">
      <c r="A40" s="51" t="s">
        <v>380</v>
      </c>
      <c r="B40" s="49"/>
      <c r="C40" s="49"/>
      <c r="D40" s="50"/>
      <c r="E40" s="55">
        <v>317787</v>
      </c>
      <c r="F40" s="55">
        <v>373746</v>
      </c>
      <c r="G40" s="137">
        <f t="shared" si="2"/>
        <v>-55959</v>
      </c>
      <c r="H40" s="142">
        <f t="shared" ref="H40:H55" si="3">ROUND(G40/F40*100,2)</f>
        <v>-14.97</v>
      </c>
      <c r="I40" s="656" t="s">
        <v>381</v>
      </c>
      <c r="J40" s="657"/>
    </row>
    <row r="41" spans="1:10" ht="16.5" customHeight="1" x14ac:dyDescent="0.15">
      <c r="A41" s="51" t="s">
        <v>149</v>
      </c>
      <c r="B41" s="49"/>
      <c r="C41" s="49"/>
      <c r="D41" s="50"/>
      <c r="E41" s="55">
        <v>2</v>
      </c>
      <c r="F41" s="55">
        <v>2</v>
      </c>
      <c r="G41" s="137">
        <f t="shared" si="2"/>
        <v>0</v>
      </c>
      <c r="H41" s="142">
        <f t="shared" si="3"/>
        <v>0</v>
      </c>
      <c r="I41" s="652" t="s">
        <v>382</v>
      </c>
      <c r="J41" s="653"/>
    </row>
    <row r="42" spans="1:10" ht="16.5" customHeight="1" x14ac:dyDescent="0.15">
      <c r="A42" s="688" t="s">
        <v>150</v>
      </c>
      <c r="B42" s="48" t="s">
        <v>441</v>
      </c>
      <c r="C42" s="48"/>
      <c r="D42" s="48"/>
      <c r="E42" s="64">
        <f>SUM(E43:E44)</f>
        <v>282905</v>
      </c>
      <c r="F42" s="64">
        <f>SUM(F43:F44)</f>
        <v>270987</v>
      </c>
      <c r="G42" s="134">
        <f t="shared" si="2"/>
        <v>11918</v>
      </c>
      <c r="H42" s="139">
        <f t="shared" si="3"/>
        <v>4.4000000000000004</v>
      </c>
      <c r="I42" s="646" t="s">
        <v>383</v>
      </c>
      <c r="J42" s="647"/>
    </row>
    <row r="43" spans="1:10" ht="16.5" customHeight="1" x14ac:dyDescent="0.15">
      <c r="A43" s="689"/>
      <c r="B43" s="57"/>
      <c r="C43" s="72" t="s">
        <v>136</v>
      </c>
      <c r="D43" s="73"/>
      <c r="E43" s="67">
        <v>260462</v>
      </c>
      <c r="F43" s="67">
        <v>255775</v>
      </c>
      <c r="G43" s="135">
        <f t="shared" si="2"/>
        <v>4687</v>
      </c>
      <c r="H43" s="140">
        <f t="shared" si="3"/>
        <v>1.83</v>
      </c>
      <c r="I43" s="648"/>
      <c r="J43" s="649"/>
    </row>
    <row r="44" spans="1:10" ht="16.5" customHeight="1" x14ac:dyDescent="0.15">
      <c r="A44" s="689"/>
      <c r="B44" s="62"/>
      <c r="C44" s="76" t="s">
        <v>137</v>
      </c>
      <c r="D44" s="77"/>
      <c r="E44" s="70">
        <v>22443</v>
      </c>
      <c r="F44" s="70">
        <v>15212</v>
      </c>
      <c r="G44" s="136">
        <f t="shared" si="2"/>
        <v>7231</v>
      </c>
      <c r="H44" s="141">
        <f t="shared" si="3"/>
        <v>47.53</v>
      </c>
      <c r="I44" s="648"/>
      <c r="J44" s="649"/>
    </row>
    <row r="45" spans="1:10" ht="16.5" customHeight="1" x14ac:dyDescent="0.15">
      <c r="A45" s="689"/>
      <c r="B45" s="48" t="s">
        <v>394</v>
      </c>
      <c r="C45" s="48"/>
      <c r="D45" s="48"/>
      <c r="E45" s="64">
        <f>SUM(E46:E47)</f>
        <v>87576</v>
      </c>
      <c r="F45" s="64">
        <f>SUM(F46:F47)</f>
        <v>89309</v>
      </c>
      <c r="G45" s="134">
        <f t="shared" si="2"/>
        <v>-1733</v>
      </c>
      <c r="H45" s="139">
        <f t="shared" si="3"/>
        <v>-1.94</v>
      </c>
      <c r="I45" s="648"/>
      <c r="J45" s="649"/>
    </row>
    <row r="46" spans="1:10" ht="16.5" customHeight="1" x14ac:dyDescent="0.15">
      <c r="A46" s="689"/>
      <c r="B46" s="57"/>
      <c r="C46" s="72" t="s">
        <v>136</v>
      </c>
      <c r="D46" s="73"/>
      <c r="E46" s="67">
        <v>82660</v>
      </c>
      <c r="F46" s="67">
        <v>84181</v>
      </c>
      <c r="G46" s="135">
        <f t="shared" si="2"/>
        <v>-1521</v>
      </c>
      <c r="H46" s="140">
        <f t="shared" si="3"/>
        <v>-1.81</v>
      </c>
      <c r="I46" s="648"/>
      <c r="J46" s="649"/>
    </row>
    <row r="47" spans="1:10" ht="16.5" customHeight="1" x14ac:dyDescent="0.15">
      <c r="A47" s="689"/>
      <c r="B47" s="62"/>
      <c r="C47" s="76" t="s">
        <v>137</v>
      </c>
      <c r="D47" s="77"/>
      <c r="E47" s="70">
        <v>4916</v>
      </c>
      <c r="F47" s="70">
        <v>5128</v>
      </c>
      <c r="G47" s="136">
        <f t="shared" si="2"/>
        <v>-212</v>
      </c>
      <c r="H47" s="141">
        <f t="shared" si="3"/>
        <v>-4.13</v>
      </c>
      <c r="I47" s="650"/>
      <c r="J47" s="651"/>
    </row>
    <row r="48" spans="1:10" ht="27" customHeight="1" x14ac:dyDescent="0.15">
      <c r="A48" s="689"/>
      <c r="B48" s="47" t="s">
        <v>152</v>
      </c>
      <c r="C48" s="47"/>
      <c r="D48" s="47"/>
      <c r="E48" s="55">
        <v>290098</v>
      </c>
      <c r="F48" s="55">
        <v>327400</v>
      </c>
      <c r="G48" s="137">
        <f t="shared" si="2"/>
        <v>-37302</v>
      </c>
      <c r="H48" s="142">
        <f t="shared" si="3"/>
        <v>-11.39</v>
      </c>
      <c r="I48" s="667" t="s">
        <v>384</v>
      </c>
      <c r="J48" s="668"/>
    </row>
    <row r="49" spans="1:10" ht="27" customHeight="1" x14ac:dyDescent="0.15">
      <c r="A49" s="689"/>
      <c r="B49" s="47" t="s">
        <v>153</v>
      </c>
      <c r="C49" s="47"/>
      <c r="D49" s="47"/>
      <c r="E49" s="55">
        <v>93333</v>
      </c>
      <c r="F49" s="55">
        <v>82000</v>
      </c>
      <c r="G49" s="137">
        <f t="shared" si="2"/>
        <v>11333</v>
      </c>
      <c r="H49" s="142">
        <f t="shared" si="3"/>
        <v>13.82</v>
      </c>
      <c r="I49" s="656" t="s">
        <v>385</v>
      </c>
      <c r="J49" s="657"/>
    </row>
    <row r="50" spans="1:10" ht="27.75" customHeight="1" x14ac:dyDescent="0.15">
      <c r="A50" s="689"/>
      <c r="B50" s="47" t="s">
        <v>386</v>
      </c>
      <c r="C50" s="47"/>
      <c r="D50" s="47"/>
      <c r="E50" s="55">
        <v>135739</v>
      </c>
      <c r="F50" s="55">
        <v>107559</v>
      </c>
      <c r="G50" s="137">
        <f t="shared" si="2"/>
        <v>28180</v>
      </c>
      <c r="H50" s="142">
        <f t="shared" si="3"/>
        <v>26.2</v>
      </c>
      <c r="I50" s="656" t="s">
        <v>387</v>
      </c>
      <c r="J50" s="666"/>
    </row>
    <row r="51" spans="1:10" ht="16.5" customHeight="1" x14ac:dyDescent="0.15">
      <c r="A51" s="689"/>
      <c r="B51" s="48" t="s">
        <v>155</v>
      </c>
      <c r="C51" s="48"/>
      <c r="D51" s="48"/>
      <c r="E51" s="64">
        <f>SUM(E52:E53)</f>
        <v>2531227</v>
      </c>
      <c r="F51" s="64">
        <f>SUM(F52:F53)</f>
        <v>2392272</v>
      </c>
      <c r="G51" s="134">
        <f t="shared" si="2"/>
        <v>138955</v>
      </c>
      <c r="H51" s="139">
        <f t="shared" si="3"/>
        <v>5.81</v>
      </c>
      <c r="I51" s="660"/>
      <c r="J51" s="661"/>
    </row>
    <row r="52" spans="1:10" ht="16.5" customHeight="1" x14ac:dyDescent="0.15">
      <c r="A52" s="689"/>
      <c r="B52" s="57"/>
      <c r="C52" s="72" t="s">
        <v>136</v>
      </c>
      <c r="D52" s="73"/>
      <c r="E52" s="67">
        <v>2418379</v>
      </c>
      <c r="F52" s="67">
        <v>2147028</v>
      </c>
      <c r="G52" s="135">
        <f t="shared" si="2"/>
        <v>271351</v>
      </c>
      <c r="H52" s="140">
        <f t="shared" si="3"/>
        <v>12.64</v>
      </c>
      <c r="I52" s="662"/>
      <c r="J52" s="663"/>
    </row>
    <row r="53" spans="1:10" ht="16.5" customHeight="1" x14ac:dyDescent="0.15">
      <c r="A53" s="689"/>
      <c r="B53" s="62"/>
      <c r="C53" s="76" t="s">
        <v>137</v>
      </c>
      <c r="D53" s="77"/>
      <c r="E53" s="70">
        <v>112848</v>
      </c>
      <c r="F53" s="70">
        <v>245244</v>
      </c>
      <c r="G53" s="136">
        <f t="shared" si="2"/>
        <v>-132396</v>
      </c>
      <c r="H53" s="141">
        <f t="shared" si="3"/>
        <v>-53.99</v>
      </c>
      <c r="I53" s="664"/>
      <c r="J53" s="665"/>
    </row>
    <row r="54" spans="1:10" ht="16.5" customHeight="1" x14ac:dyDescent="0.15">
      <c r="A54" s="690"/>
      <c r="B54" s="678" t="s">
        <v>140</v>
      </c>
      <c r="C54" s="679"/>
      <c r="D54" s="680"/>
      <c r="E54" s="55">
        <f>E42+E45+E48+E49+E50+E51</f>
        <v>3420878</v>
      </c>
      <c r="F54" s="55">
        <f>F42+F45+F48+F49+F50+F51</f>
        <v>3269527</v>
      </c>
      <c r="G54" s="137">
        <f t="shared" si="2"/>
        <v>151351</v>
      </c>
      <c r="H54" s="142">
        <f t="shared" si="3"/>
        <v>4.63</v>
      </c>
      <c r="I54" s="104"/>
      <c r="J54" s="105"/>
    </row>
    <row r="55" spans="1:10" ht="16.5" customHeight="1" x14ac:dyDescent="0.15">
      <c r="A55" s="711" t="s">
        <v>156</v>
      </c>
      <c r="B55" s="687" t="s">
        <v>157</v>
      </c>
      <c r="C55" s="687"/>
      <c r="D55" s="687"/>
      <c r="E55" s="55">
        <v>1</v>
      </c>
      <c r="F55" s="55">
        <v>1</v>
      </c>
      <c r="G55" s="137">
        <f t="shared" si="2"/>
        <v>0</v>
      </c>
      <c r="H55" s="142">
        <f t="shared" si="3"/>
        <v>0</v>
      </c>
      <c r="I55" s="660" t="s">
        <v>388</v>
      </c>
      <c r="J55" s="661"/>
    </row>
    <row r="56" spans="1:10" ht="16.5" customHeight="1" x14ac:dyDescent="0.15">
      <c r="A56" s="712"/>
      <c r="B56" s="687" t="s">
        <v>158</v>
      </c>
      <c r="C56" s="687"/>
      <c r="D56" s="687"/>
      <c r="E56" s="55">
        <v>0</v>
      </c>
      <c r="F56" s="55">
        <v>0</v>
      </c>
      <c r="G56" s="137">
        <f t="shared" si="2"/>
        <v>0</v>
      </c>
      <c r="H56" s="63" t="s">
        <v>377</v>
      </c>
      <c r="I56" s="662"/>
      <c r="J56" s="663"/>
    </row>
    <row r="57" spans="1:10" ht="16.5" customHeight="1" x14ac:dyDescent="0.15">
      <c r="A57" s="713"/>
      <c r="B57" s="682" t="s">
        <v>140</v>
      </c>
      <c r="C57" s="682"/>
      <c r="D57" s="682"/>
      <c r="E57" s="55">
        <f>SUM(E55:E56)</f>
        <v>1</v>
      </c>
      <c r="F57" s="55">
        <f>SUM(F55:F56)</f>
        <v>1</v>
      </c>
      <c r="G57" s="137">
        <f t="shared" si="2"/>
        <v>0</v>
      </c>
      <c r="H57" s="142">
        <f t="shared" ref="H57:H68" si="4">ROUND(G57/F57*100,2)</f>
        <v>0</v>
      </c>
      <c r="I57" s="664"/>
      <c r="J57" s="665"/>
    </row>
    <row r="58" spans="1:10" ht="16.5" customHeight="1" x14ac:dyDescent="0.15">
      <c r="A58" s="688" t="s">
        <v>159</v>
      </c>
      <c r="B58" s="687" t="s">
        <v>160</v>
      </c>
      <c r="C58" s="687"/>
      <c r="D58" s="687"/>
      <c r="E58" s="55">
        <v>20000</v>
      </c>
      <c r="F58" s="55">
        <v>15000</v>
      </c>
      <c r="G58" s="137">
        <f t="shared" si="2"/>
        <v>5000</v>
      </c>
      <c r="H58" s="142">
        <f t="shared" si="4"/>
        <v>33.33</v>
      </c>
      <c r="I58" s="104" t="s">
        <v>389</v>
      </c>
      <c r="J58" s="105"/>
    </row>
    <row r="59" spans="1:10" ht="16.5" customHeight="1" x14ac:dyDescent="0.15">
      <c r="A59" s="689"/>
      <c r="B59" s="687" t="s">
        <v>161</v>
      </c>
      <c r="C59" s="687"/>
      <c r="D59" s="687"/>
      <c r="E59" s="55">
        <v>20</v>
      </c>
      <c r="F59" s="55">
        <v>20</v>
      </c>
      <c r="G59" s="137">
        <f t="shared" si="2"/>
        <v>0</v>
      </c>
      <c r="H59" s="142">
        <f t="shared" si="4"/>
        <v>0</v>
      </c>
      <c r="I59" s="104" t="s">
        <v>390</v>
      </c>
      <c r="J59" s="105"/>
    </row>
    <row r="60" spans="1:10" ht="16.5" customHeight="1" x14ac:dyDescent="0.15">
      <c r="A60" s="689"/>
      <c r="B60" s="61" t="s">
        <v>162</v>
      </c>
      <c r="C60" s="82"/>
      <c r="D60" s="79"/>
      <c r="E60" s="64">
        <f>SUM(E61:E64)</f>
        <v>11002</v>
      </c>
      <c r="F60" s="64">
        <f>SUM(F61:F64)</f>
        <v>11002</v>
      </c>
      <c r="G60" s="134">
        <f t="shared" si="2"/>
        <v>0</v>
      </c>
      <c r="H60" s="139">
        <f t="shared" si="4"/>
        <v>0</v>
      </c>
      <c r="I60" s="128"/>
      <c r="J60" s="129"/>
    </row>
    <row r="61" spans="1:10" ht="16.5" customHeight="1" x14ac:dyDescent="0.15">
      <c r="A61" s="689"/>
      <c r="B61" s="78"/>
      <c r="C61" s="80" t="s">
        <v>248</v>
      </c>
      <c r="D61" s="81"/>
      <c r="E61" s="67">
        <v>1</v>
      </c>
      <c r="F61" s="67">
        <v>1</v>
      </c>
      <c r="G61" s="135">
        <f t="shared" si="2"/>
        <v>0</v>
      </c>
      <c r="H61" s="140">
        <f t="shared" si="4"/>
        <v>0</v>
      </c>
      <c r="I61" s="654"/>
      <c r="J61" s="655"/>
    </row>
    <row r="62" spans="1:10" ht="16.5" customHeight="1" x14ac:dyDescent="0.15">
      <c r="A62" s="689"/>
      <c r="B62" s="78"/>
      <c r="C62" s="80" t="s">
        <v>249</v>
      </c>
      <c r="D62" s="81"/>
      <c r="E62" s="67">
        <v>1000</v>
      </c>
      <c r="F62" s="67">
        <v>1000</v>
      </c>
      <c r="G62" s="135">
        <f t="shared" si="2"/>
        <v>0</v>
      </c>
      <c r="H62" s="140">
        <f t="shared" si="4"/>
        <v>0</v>
      </c>
      <c r="I62" s="654" t="s">
        <v>391</v>
      </c>
      <c r="J62" s="655"/>
    </row>
    <row r="63" spans="1:10" ht="16.5" customHeight="1" x14ac:dyDescent="0.15">
      <c r="A63" s="689"/>
      <c r="B63" s="78"/>
      <c r="C63" s="80" t="s">
        <v>250</v>
      </c>
      <c r="D63" s="81"/>
      <c r="E63" s="67">
        <v>10000</v>
      </c>
      <c r="F63" s="67">
        <v>10000</v>
      </c>
      <c r="G63" s="135">
        <f t="shared" si="2"/>
        <v>0</v>
      </c>
      <c r="H63" s="140">
        <f t="shared" si="4"/>
        <v>0</v>
      </c>
      <c r="I63" s="654" t="s">
        <v>392</v>
      </c>
      <c r="J63" s="655"/>
    </row>
    <row r="64" spans="1:10" ht="16.5" customHeight="1" x14ac:dyDescent="0.15">
      <c r="A64" s="689"/>
      <c r="C64" s="74" t="s">
        <v>162</v>
      </c>
      <c r="D64" s="75"/>
      <c r="E64" s="70">
        <v>1</v>
      </c>
      <c r="F64" s="70">
        <v>1</v>
      </c>
      <c r="G64" s="136">
        <f t="shared" si="2"/>
        <v>0</v>
      </c>
      <c r="H64" s="141">
        <f t="shared" si="4"/>
        <v>0</v>
      </c>
      <c r="I64" s="644"/>
      <c r="J64" s="645"/>
    </row>
    <row r="65" spans="1:10" ht="16.5" customHeight="1" x14ac:dyDescent="0.15">
      <c r="A65" s="690"/>
      <c r="B65" s="682" t="s">
        <v>140</v>
      </c>
      <c r="C65" s="682"/>
      <c r="D65" s="682"/>
      <c r="E65" s="55">
        <f>E58+E59+E60</f>
        <v>31022</v>
      </c>
      <c r="F65" s="55">
        <f>F58+F59+F60</f>
        <v>26022</v>
      </c>
      <c r="G65" s="137">
        <f t="shared" si="2"/>
        <v>5000</v>
      </c>
      <c r="H65" s="142">
        <f t="shared" si="4"/>
        <v>19.21</v>
      </c>
      <c r="I65" s="104"/>
      <c r="J65" s="105"/>
    </row>
    <row r="66" spans="1:10" ht="16.5" customHeight="1" x14ac:dyDescent="0.15">
      <c r="A66" s="688" t="s">
        <v>251</v>
      </c>
      <c r="B66" s="701" t="s">
        <v>252</v>
      </c>
      <c r="C66" s="701"/>
      <c r="D66" s="701"/>
      <c r="E66" s="55">
        <v>13771266</v>
      </c>
      <c r="F66" s="55">
        <v>13441263</v>
      </c>
      <c r="G66" s="137">
        <f t="shared" si="2"/>
        <v>330003</v>
      </c>
      <c r="H66" s="142">
        <f t="shared" si="4"/>
        <v>2.46</v>
      </c>
      <c r="I66" s="104"/>
      <c r="J66" s="105"/>
    </row>
    <row r="67" spans="1:10" ht="16.5" customHeight="1" x14ac:dyDescent="0.15">
      <c r="A67" s="689"/>
      <c r="B67" s="701" t="s">
        <v>253</v>
      </c>
      <c r="C67" s="701"/>
      <c r="D67" s="701"/>
      <c r="E67" s="55">
        <v>3572231</v>
      </c>
      <c r="F67" s="55">
        <v>2975150</v>
      </c>
      <c r="G67" s="137">
        <f t="shared" si="2"/>
        <v>597081</v>
      </c>
      <c r="H67" s="142">
        <f t="shared" si="4"/>
        <v>20.07</v>
      </c>
      <c r="I67" s="104"/>
      <c r="J67" s="105"/>
    </row>
    <row r="68" spans="1:10" ht="16.5" customHeight="1" x14ac:dyDescent="0.15">
      <c r="A68" s="689"/>
      <c r="B68" s="701" t="s">
        <v>254</v>
      </c>
      <c r="C68" s="701"/>
      <c r="D68" s="701"/>
      <c r="E68" s="55">
        <v>1222118</v>
      </c>
      <c r="F68" s="55">
        <v>1189762</v>
      </c>
      <c r="G68" s="137">
        <f t="shared" si="2"/>
        <v>32356</v>
      </c>
      <c r="H68" s="142">
        <f t="shared" si="4"/>
        <v>2.72</v>
      </c>
      <c r="I68" s="104"/>
      <c r="J68" s="105"/>
    </row>
    <row r="69" spans="1:10" ht="16.5" customHeight="1" x14ac:dyDescent="0.15">
      <c r="A69" s="710"/>
      <c r="B69" s="714" t="s">
        <v>255</v>
      </c>
      <c r="C69" s="715"/>
      <c r="D69" s="716"/>
      <c r="E69" s="55">
        <f>SUM(E66:E68)</f>
        <v>18565615</v>
      </c>
      <c r="F69" s="55">
        <f>SUM(F66:F68)</f>
        <v>17606175</v>
      </c>
      <c r="G69" s="137">
        <f t="shared" si="2"/>
        <v>959440</v>
      </c>
      <c r="H69" s="142">
        <f>ROUNDDOWN(G69/F69*100,2)</f>
        <v>5.44</v>
      </c>
      <c r="I69" s="104"/>
      <c r="J69" s="105"/>
    </row>
  </sheetData>
  <mergeCells count="70">
    <mergeCell ref="A42:A54"/>
    <mergeCell ref="B29:D29"/>
    <mergeCell ref="I37:J37"/>
    <mergeCell ref="C25:D25"/>
    <mergeCell ref="C27:D27"/>
    <mergeCell ref="C30:D30"/>
    <mergeCell ref="B34:D34"/>
    <mergeCell ref="I27:J27"/>
    <mergeCell ref="B32:D32"/>
    <mergeCell ref="I25:J25"/>
    <mergeCell ref="C26:D26"/>
    <mergeCell ref="I34:J35"/>
    <mergeCell ref="I42:J47"/>
    <mergeCell ref="I41:J41"/>
    <mergeCell ref="B54:D54"/>
    <mergeCell ref="I48:J48"/>
    <mergeCell ref="A66:A69"/>
    <mergeCell ref="A55:A57"/>
    <mergeCell ref="B69:D69"/>
    <mergeCell ref="B66:D66"/>
    <mergeCell ref="B67:D67"/>
    <mergeCell ref="B68:D68"/>
    <mergeCell ref="B57:D57"/>
    <mergeCell ref="B56:D56"/>
    <mergeCell ref="A58:A65"/>
    <mergeCell ref="B65:D65"/>
    <mergeCell ref="B59:D59"/>
    <mergeCell ref="B58:D58"/>
    <mergeCell ref="B55:D55"/>
    <mergeCell ref="A22:D22"/>
    <mergeCell ref="A23:D23"/>
    <mergeCell ref="B24:D24"/>
    <mergeCell ref="A24:A32"/>
    <mergeCell ref="C31:D31"/>
    <mergeCell ref="B28:D28"/>
    <mergeCell ref="A1:J1"/>
    <mergeCell ref="I5:J6"/>
    <mergeCell ref="B21:D21"/>
    <mergeCell ref="B14:B20"/>
    <mergeCell ref="C20:D20"/>
    <mergeCell ref="C7:D7"/>
    <mergeCell ref="C10:D10"/>
    <mergeCell ref="C14:D14"/>
    <mergeCell ref="C17:D17"/>
    <mergeCell ref="B7:B13"/>
    <mergeCell ref="A5:D6"/>
    <mergeCell ref="E5:E6"/>
    <mergeCell ref="A7:A21"/>
    <mergeCell ref="C13:D13"/>
    <mergeCell ref="F5:F6"/>
    <mergeCell ref="G5:H5"/>
    <mergeCell ref="B37:D37"/>
    <mergeCell ref="B38:D38"/>
    <mergeCell ref="B35:D35"/>
    <mergeCell ref="B39:D39"/>
    <mergeCell ref="I31:J31"/>
    <mergeCell ref="I64:J64"/>
    <mergeCell ref="I49:J49"/>
    <mergeCell ref="I51:J53"/>
    <mergeCell ref="I55:J57"/>
    <mergeCell ref="I63:J63"/>
    <mergeCell ref="I62:J62"/>
    <mergeCell ref="I61:J61"/>
    <mergeCell ref="I50:J50"/>
    <mergeCell ref="I26:J26"/>
    <mergeCell ref="I40:J40"/>
    <mergeCell ref="I39:J39"/>
    <mergeCell ref="I28:J28"/>
    <mergeCell ref="I38:J38"/>
    <mergeCell ref="I30:J30"/>
  </mergeCells>
  <phoneticPr fontId="2"/>
  <dataValidations count="2">
    <dataValidation imeMode="off" allowBlank="1" showInputMessage="1" showErrorMessage="1" sqref="E7:H69"/>
    <dataValidation imeMode="hiragana" allowBlank="1" showInputMessage="1" showErrorMessage="1" sqref="I54:I55 J32 I40:I41 J4 J29 J54 I48:I51 I4:I33 I58:J59 J7:J24 I65:J65536 I61:I64 I36:I37"/>
  </dataValidations>
  <printOptions horizontalCentered="1"/>
  <pageMargins left="0.39370078740157483" right="0.39370078740157483" top="0.98425196850393704" bottom="0.59055118110236227" header="0.9055118110236221" footer="0.51181102362204722"/>
  <pageSetup paperSize="9" scale="86" orientation="portrait" verticalDpi="0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28</vt:i4>
      </vt:variant>
    </vt:vector>
  </HeadingPairs>
  <TitlesOfParts>
    <vt:vector size="59" baseType="lpstr">
      <vt:lpstr>H14 歳入</vt:lpstr>
      <vt:lpstr>H14 歳出</vt:lpstr>
      <vt:lpstr>H15 歳入</vt:lpstr>
      <vt:lpstr>H15 歳出</vt:lpstr>
      <vt:lpstr>H16 歳入</vt:lpstr>
      <vt:lpstr>H16 歳出</vt:lpstr>
      <vt:lpstr>H17 歳入</vt:lpstr>
      <vt:lpstr>H17 歳出</vt:lpstr>
      <vt:lpstr>H18 歳入</vt:lpstr>
      <vt:lpstr>H18 歳出</vt:lpstr>
      <vt:lpstr>H19歳入</vt:lpstr>
      <vt:lpstr>H19歳出</vt:lpstr>
      <vt:lpstr>H20歳入</vt:lpstr>
      <vt:lpstr>H20歳出 </vt:lpstr>
      <vt:lpstr>H21歳入</vt:lpstr>
      <vt:lpstr>H21歳出 </vt:lpstr>
      <vt:lpstr>H22歳入 </vt:lpstr>
      <vt:lpstr>H22歳出 </vt:lpstr>
      <vt:lpstr>Ｈ23歳入</vt:lpstr>
      <vt:lpstr>Ｈ23歳出</vt:lpstr>
      <vt:lpstr>Ｈ23繰入率</vt:lpstr>
      <vt:lpstr>Ｈ24歳入</vt:lpstr>
      <vt:lpstr>Ｈ24歳出</vt:lpstr>
      <vt:lpstr>Ｈ25歳入</vt:lpstr>
      <vt:lpstr>Ｈ25歳出</vt:lpstr>
      <vt:lpstr>Ｈ26歳入</vt:lpstr>
      <vt:lpstr>Ｈ26歳出</vt:lpstr>
      <vt:lpstr>Ｈ27歳入</vt:lpstr>
      <vt:lpstr>Ｈ27歳出</vt:lpstr>
      <vt:lpstr>Ｈ29歳入</vt:lpstr>
      <vt:lpstr>Ｈ29歳出</vt:lpstr>
      <vt:lpstr>'H15 歳出'!Print_Area</vt:lpstr>
      <vt:lpstr>'H16 歳出'!Print_Area</vt:lpstr>
      <vt:lpstr>'H17 歳出'!Print_Area</vt:lpstr>
      <vt:lpstr>'H18 歳出'!Print_Area</vt:lpstr>
      <vt:lpstr>Ｈ23繰入率!Print_Area</vt:lpstr>
      <vt:lpstr>Ｈ23歳出!Print_Area</vt:lpstr>
      <vt:lpstr>Ｈ23歳入!Print_Area</vt:lpstr>
      <vt:lpstr>Ｈ24歳出!Print_Area</vt:lpstr>
      <vt:lpstr>Ｈ24歳入!Print_Area</vt:lpstr>
      <vt:lpstr>Ｈ25歳出!Print_Area</vt:lpstr>
      <vt:lpstr>Ｈ25歳入!Print_Area</vt:lpstr>
      <vt:lpstr>Ｈ26歳出!Print_Area</vt:lpstr>
      <vt:lpstr>Ｈ26歳入!Print_Area</vt:lpstr>
      <vt:lpstr>Ｈ27歳出!Print_Area</vt:lpstr>
      <vt:lpstr>Ｈ27歳入!Print_Area</vt:lpstr>
      <vt:lpstr>Ｈ29歳出!Print_Area</vt:lpstr>
      <vt:lpstr>Ｈ29歳入!Print_Area</vt:lpstr>
      <vt:lpstr>'H14 歳入'!Print_Titles</vt:lpstr>
      <vt:lpstr>'H15 歳入'!Print_Titles</vt:lpstr>
      <vt:lpstr>'H16 歳入'!Print_Titles</vt:lpstr>
      <vt:lpstr>'H17 歳入'!Print_Titles</vt:lpstr>
      <vt:lpstr>'H18 歳入'!Print_Titles</vt:lpstr>
      <vt:lpstr>Ｈ23歳入!Print_Titles</vt:lpstr>
      <vt:lpstr>Ｈ24歳入!Print_Titles</vt:lpstr>
      <vt:lpstr>Ｈ25歳入!Print_Titles</vt:lpstr>
      <vt:lpstr>Ｈ26歳入!Print_Titles</vt:lpstr>
      <vt:lpstr>Ｈ27歳入!Print_Titles</vt:lpstr>
      <vt:lpstr>Ｈ29歳入!Print_Titles</vt:lpstr>
    </vt:vector>
  </TitlesOfParts>
  <Company>府中市役所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KD637</dc:creator>
  <cp:lastModifiedBy>府中市役所</cp:lastModifiedBy>
  <cp:lastPrinted>2017-01-12T05:43:53Z</cp:lastPrinted>
  <dcterms:created xsi:type="dcterms:W3CDTF">2002-02-07T00:51:12Z</dcterms:created>
  <dcterms:modified xsi:type="dcterms:W3CDTF">2017-05-08T07:12:07Z</dcterms:modified>
</cp:coreProperties>
</file>